
<file path=[Content_Types].xml><?xml version="1.0" encoding="utf-8"?>
<Types xmlns="http://schemas.openxmlformats.org/package/2006/content-types">
  <Default Extension="png" ContentType="image/png"/>
  <Default Extension="bin" ContentType="application/vnd.openxmlformats-officedocument.spreadsheetml.printerSettings"/>
  <Override PartName="/xl/charts/chart6.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60" yWindow="135" windowWidth="9420" windowHeight="6495" tabRatio="869"/>
  </bookViews>
  <sheets>
    <sheet name="Guide" sheetId="8" r:id="rId1"/>
    <sheet name="Model" sheetId="7" r:id="rId2"/>
    <sheet name="Exercises" sheetId="9" r:id="rId3"/>
  </sheets>
  <definedNames>
    <definedName name="solver_cvg" localSheetId="1" hidden="1">0.0001</definedName>
    <definedName name="solver_drv" localSheetId="1" hidden="1">1</definedName>
    <definedName name="solver_est" localSheetId="1" hidden="1">1</definedName>
    <definedName name="solver_itr" localSheetId="1" hidden="1">100</definedName>
    <definedName name="solver_lhs1" localSheetId="1" hidden="1">Model!$E$15</definedName>
    <definedName name="solver_lhs10" localSheetId="1" hidden="1">Model!$F$9</definedName>
    <definedName name="solver_lhs11" localSheetId="1" hidden="1">Model!$E$11</definedName>
    <definedName name="solver_lhs12" localSheetId="1" hidden="1">Model!$E$4</definedName>
    <definedName name="solver_lhs13" localSheetId="1" hidden="1">Model!$F$11</definedName>
    <definedName name="solver_lhs14" localSheetId="1" hidden="1">Model!$E$11</definedName>
    <definedName name="solver_lhs15" localSheetId="1" hidden="1">Model!$F$11</definedName>
    <definedName name="solver_lhs16" localSheetId="1" hidden="1">Model!$F$7</definedName>
    <definedName name="solver_lhs17" localSheetId="1" hidden="1">Model!$F$5</definedName>
    <definedName name="solver_lhs18" localSheetId="1" hidden="1">Model!$I$5</definedName>
    <definedName name="solver_lhs19" localSheetId="1" hidden="1">Model!$F$7</definedName>
    <definedName name="solver_lhs2" localSheetId="1" hidden="1">Model!$F$4</definedName>
    <definedName name="solver_lhs20" localSheetId="1" hidden="1">Model!$F$7</definedName>
    <definedName name="solver_lhs21" localSheetId="1" hidden="1">Model!$F$7</definedName>
    <definedName name="solver_lhs22" localSheetId="1" hidden="1">Model!$F$9</definedName>
    <definedName name="solver_lhs23" localSheetId="1" hidden="1">Model!$F$9</definedName>
    <definedName name="solver_lhs24" localSheetId="1" hidden="1">Model!$E$15</definedName>
    <definedName name="solver_lhs3" localSheetId="1" hidden="1">Model!$E$5</definedName>
    <definedName name="solver_lhs4" localSheetId="1" hidden="1">Model!$F$5</definedName>
    <definedName name="solver_lhs5" localSheetId="1" hidden="1">Model!$L$4</definedName>
    <definedName name="solver_lhs6" localSheetId="1" hidden="1">Model!$L$5</definedName>
    <definedName name="solver_lhs7" localSheetId="1" hidden="1">Model!$E$7</definedName>
    <definedName name="solver_lhs8" localSheetId="1" hidden="1">Model!$F$7</definedName>
    <definedName name="solver_lhs9" localSheetId="1" hidden="1">Model!$E$9</definedName>
    <definedName name="solver_lin" localSheetId="1" hidden="1">2</definedName>
    <definedName name="solver_neg" localSheetId="1" hidden="1">2</definedName>
    <definedName name="solver_num" localSheetId="1" hidden="1">0</definedName>
    <definedName name="solver_nwt" localSheetId="1" hidden="1">1</definedName>
    <definedName name="solver_pre" localSheetId="1" hidden="1">0.000001</definedName>
    <definedName name="solver_rel1" localSheetId="1" hidden="1">2</definedName>
    <definedName name="solver_rel10" localSheetId="1" hidden="1">2</definedName>
    <definedName name="solver_rel11" localSheetId="1" hidden="1">2</definedName>
    <definedName name="solver_rel12" localSheetId="1" hidden="1">2</definedName>
    <definedName name="solver_rel13" localSheetId="1" hidden="1">2</definedName>
    <definedName name="solver_rel14" localSheetId="1" hidden="1">3</definedName>
    <definedName name="solver_rel15" localSheetId="1" hidden="1">3</definedName>
    <definedName name="solver_rel16" localSheetId="1" hidden="1">3</definedName>
    <definedName name="solver_rel17" localSheetId="1" hidden="1">3</definedName>
    <definedName name="solver_rel18" localSheetId="1" hidden="1">3</definedName>
    <definedName name="solver_rel19" localSheetId="1" hidden="1">3</definedName>
    <definedName name="solver_rel2" localSheetId="1" hidden="1">2</definedName>
    <definedName name="solver_rel20" localSheetId="1" hidden="1">3</definedName>
    <definedName name="solver_rel21" localSheetId="1" hidden="1">3</definedName>
    <definedName name="solver_rel22" localSheetId="1" hidden="1">3</definedName>
    <definedName name="solver_rel23" localSheetId="1" hidden="1">3</definedName>
    <definedName name="solver_rel24" localSheetId="1" hidden="1">3</definedName>
    <definedName name="solver_rel3" localSheetId="1" hidden="1">2</definedName>
    <definedName name="solver_rel4" localSheetId="1" hidden="1">2</definedName>
    <definedName name="solver_rel5" localSheetId="1" hidden="1">2</definedName>
    <definedName name="solver_rel6" localSheetId="1" hidden="1">2</definedName>
    <definedName name="solver_rel7" localSheetId="1" hidden="1">2</definedName>
    <definedName name="solver_rel8" localSheetId="1" hidden="1">2</definedName>
    <definedName name="solver_rel9" localSheetId="1" hidden="1">2</definedName>
    <definedName name="solver_rhs1" localSheetId="1" hidden="1">Model!#REF!</definedName>
    <definedName name="solver_rhs10" localSheetId="1" hidden="1">Model!#REF!</definedName>
    <definedName name="solver_rhs11" localSheetId="1" hidden="1">Model!#REF!</definedName>
    <definedName name="solver_rhs12" localSheetId="1" hidden="1">Model!#REF!</definedName>
    <definedName name="solver_rhs13" localSheetId="1" hidden="1">Model!#REF!</definedName>
    <definedName name="solver_rhs14" localSheetId="1" hidden="1">-500</definedName>
    <definedName name="solver_rhs15" localSheetId="1" hidden="1">-500</definedName>
    <definedName name="solver_rhs16" localSheetId="1" hidden="1">0.0001</definedName>
    <definedName name="solver_rhs17" localSheetId="1" hidden="1">0.0001</definedName>
    <definedName name="solver_rhs18" localSheetId="1" hidden="1">0.0001</definedName>
    <definedName name="solver_rhs19" localSheetId="1" hidden="1">0.0001</definedName>
    <definedName name="solver_rhs2" localSheetId="1" hidden="1">Model!#REF!</definedName>
    <definedName name="solver_rhs20" localSheetId="1" hidden="1">0.0001</definedName>
    <definedName name="solver_rhs21" localSheetId="1" hidden="1">0.0001</definedName>
    <definedName name="solver_rhs22" localSheetId="1" hidden="1">0.0001</definedName>
    <definedName name="solver_rhs23" localSheetId="1" hidden="1">0.0001</definedName>
    <definedName name="solver_rhs24" localSheetId="1" hidden="1">0.0001</definedName>
    <definedName name="solver_rhs3" localSheetId="1" hidden="1">Model!#REF!</definedName>
    <definedName name="solver_rhs4" localSheetId="1" hidden="1">Model!#REF!</definedName>
    <definedName name="solver_rhs5" localSheetId="1" hidden="1">Model!#REF!</definedName>
    <definedName name="solver_rhs6" localSheetId="1" hidden="1">Model!#REF!</definedName>
    <definedName name="solver_rhs7" localSheetId="1" hidden="1">Model!#REF!</definedName>
    <definedName name="solver_rhs8" localSheetId="1" hidden="1">Model!#REF!</definedName>
    <definedName name="solver_rhs9" localSheetId="1" hidden="1">Model!#REF!</definedName>
    <definedName name="solver_scl" localSheetId="1" hidden="1">2</definedName>
    <definedName name="solver_sho" localSheetId="1" hidden="1">2</definedName>
    <definedName name="solver_tim" localSheetId="1" hidden="1">100</definedName>
    <definedName name="solver_tol" localSheetId="1" hidden="1">0.05</definedName>
    <definedName name="solver_typ" localSheetId="1" hidden="1">1</definedName>
    <definedName name="solver_val" localSheetId="1" hidden="1">0</definedName>
  </definedNames>
  <calcPr calcId="125725"/>
</workbook>
</file>

<file path=xl/calcChain.xml><?xml version="1.0" encoding="utf-8"?>
<calcChain xmlns="http://schemas.openxmlformats.org/spreadsheetml/2006/main">
  <c r="M15" i="7"/>
  <c r="M16"/>
  <c r="L15"/>
  <c r="M20"/>
  <c r="L20"/>
  <c r="F13"/>
  <c r="L16"/>
  <c r="EX5"/>
  <c r="EE40"/>
  <c r="EF5"/>
  <c r="EW40"/>
  <c r="EY40"/>
  <c r="EZ5"/>
  <c r="E13"/>
  <c r="EG40"/>
  <c r="DY40"/>
  <c r="DY6"/>
  <c r="DY7"/>
  <c r="DY8"/>
  <c r="DY9"/>
  <c r="DY10"/>
  <c r="DY11"/>
  <c r="DY12"/>
  <c r="DY13"/>
  <c r="DY14"/>
  <c r="DY15"/>
  <c r="DY16"/>
  <c r="DY17"/>
  <c r="DY18"/>
  <c r="DY19"/>
  <c r="DY20"/>
  <c r="DY21"/>
  <c r="DY22"/>
  <c r="DY23"/>
  <c r="DY24"/>
  <c r="DY25"/>
  <c r="DY26"/>
  <c r="DY27"/>
  <c r="DY28"/>
  <c r="DY29"/>
  <c r="DY30"/>
  <c r="DY31"/>
  <c r="DY32"/>
  <c r="DY33"/>
  <c r="DY34"/>
  <c r="DY35"/>
  <c r="DY36"/>
  <c r="DY37"/>
  <c r="DY38"/>
  <c r="DY39"/>
  <c r="DV40"/>
  <c r="CO40"/>
  <c r="CL40"/>
  <c r="DU5"/>
  <c r="CN5"/>
  <c r="CK5"/>
  <c r="DJ6"/>
  <c r="DI6"/>
  <c r="DG6"/>
  <c r="DF6"/>
  <c r="DD6"/>
  <c r="DC6"/>
  <c r="EH5"/>
  <c r="DP5"/>
  <c r="DO5"/>
  <c r="DI5"/>
  <c r="DG5"/>
  <c r="ET33"/>
  <c r="ET19"/>
  <c r="ET13"/>
  <c r="ET36"/>
  <c r="ET22"/>
  <c r="BV40"/>
  <c r="EB18"/>
  <c r="ET17"/>
  <c r="EB6"/>
  <c r="ET38"/>
  <c r="EB19"/>
  <c r="ET16"/>
  <c r="ET37"/>
  <c r="EB32"/>
  <c r="ET7"/>
  <c r="ET39"/>
  <c r="EB15"/>
  <c r="EB30"/>
  <c r="ET8"/>
  <c r="ET34"/>
  <c r="ET31"/>
  <c r="EB23"/>
  <c r="EB12"/>
  <c r="EB5"/>
  <c r="ET28"/>
  <c r="ET25"/>
  <c r="EB29"/>
  <c r="EB24"/>
  <c r="ET14"/>
  <c r="ET11"/>
  <c r="FB40"/>
  <c r="EB11"/>
  <c r="ET12"/>
  <c r="ET29"/>
  <c r="EB25"/>
  <c r="EB16"/>
  <c r="EB34"/>
  <c r="BH5"/>
  <c r="BH6"/>
  <c r="ET18"/>
  <c r="ET21"/>
  <c r="ET24"/>
  <c r="ET5"/>
  <c r="ET32"/>
  <c r="EB20"/>
  <c r="EB27"/>
  <c r="ET27"/>
  <c r="ET30"/>
  <c r="EB26"/>
  <c r="EB13"/>
  <c r="ET40"/>
  <c r="ET9"/>
  <c r="ET10"/>
  <c r="EB22"/>
  <c r="EB7"/>
  <c r="EB39"/>
  <c r="ET15"/>
  <c r="ET6"/>
  <c r="EB14"/>
  <c r="EB28"/>
  <c r="EB31"/>
  <c r="ET23"/>
  <c r="ET26"/>
  <c r="EB17"/>
  <c r="EJ40"/>
  <c r="EB38"/>
  <c r="ET35"/>
  <c r="EB10"/>
  <c r="EB37"/>
  <c r="ET20"/>
  <c r="EB40"/>
  <c r="EB35"/>
  <c r="EB21"/>
  <c r="EB9"/>
  <c r="EB36"/>
  <c r="EB8"/>
  <c r="L22"/>
  <c r="EB33"/>
  <c r="BW5"/>
  <c r="BW6"/>
  <c r="BG40"/>
  <c r="EU5"/>
  <c r="EU15"/>
  <c r="EU8"/>
  <c r="FC5"/>
  <c r="EC23"/>
  <c r="EC7"/>
  <c r="EU29"/>
  <c r="EU14"/>
  <c r="EU30"/>
  <c r="EC38"/>
  <c r="EC30"/>
  <c r="EC22"/>
  <c r="EC14"/>
  <c r="BY40"/>
  <c r="EU7"/>
  <c r="BZ5"/>
  <c r="BZ6"/>
  <c r="EC12"/>
  <c r="EC20"/>
  <c r="EC28"/>
  <c r="EC36"/>
  <c r="EU34"/>
  <c r="EU18"/>
  <c r="EU40"/>
  <c r="EU25"/>
  <c r="EU9"/>
  <c r="EC9"/>
  <c r="EC17"/>
  <c r="EC25"/>
  <c r="EC33"/>
  <c r="EU36"/>
  <c r="EU20"/>
  <c r="EC5"/>
  <c r="EU27"/>
  <c r="EU11"/>
  <c r="ED5"/>
  <c r="EU31"/>
  <c r="EU24"/>
  <c r="EC31"/>
  <c r="EC15"/>
  <c r="EU13"/>
  <c r="EU6"/>
  <c r="EU22"/>
  <c r="EU38"/>
  <c r="EC34"/>
  <c r="EC26"/>
  <c r="EC18"/>
  <c r="EC10"/>
  <c r="EK5"/>
  <c r="EC6"/>
  <c r="EC8"/>
  <c r="EC16"/>
  <c r="EC24"/>
  <c r="EC32"/>
  <c r="EC39"/>
  <c r="EU26"/>
  <c r="EU10"/>
  <c r="EU33"/>
  <c r="EU17"/>
  <c r="BJ40"/>
  <c r="EC13"/>
  <c r="EC21"/>
  <c r="EC29"/>
  <c r="EC37"/>
  <c r="EU28"/>
  <c r="EU12"/>
  <c r="EU35"/>
  <c r="EU19"/>
  <c r="EV40"/>
  <c r="ED40"/>
  <c r="BK5"/>
  <c r="BK6"/>
  <c r="BJ6"/>
  <c r="EV5"/>
  <c r="ES5"/>
  <c r="FD5"/>
  <c r="FF5"/>
  <c r="FH5"/>
  <c r="BZ7"/>
  <c r="BY6"/>
  <c r="BK7"/>
  <c r="EU37"/>
  <c r="EU21"/>
  <c r="EC40"/>
  <c r="EC11"/>
  <c r="EC19"/>
  <c r="EC27"/>
  <c r="EC35"/>
  <c r="EU32"/>
  <c r="EU16"/>
  <c r="EU39"/>
  <c r="EU23"/>
  <c r="M22"/>
  <c r="I4"/>
  <c r="BH7"/>
  <c r="BG6"/>
  <c r="FE5"/>
  <c r="FG5"/>
  <c r="BW7"/>
  <c r="BV6"/>
  <c r="EA40"/>
  <c r="EA5"/>
  <c r="ES40"/>
  <c r="FD40"/>
  <c r="FF40"/>
  <c r="FH40"/>
  <c r="BY7"/>
  <c r="BZ8"/>
  <c r="BN6"/>
  <c r="CC6"/>
  <c r="I5"/>
  <c r="F20"/>
  <c r="BK8"/>
  <c r="BJ7"/>
  <c r="BG7"/>
  <c r="BH8"/>
  <c r="BW8"/>
  <c r="BV7"/>
  <c r="CB6"/>
  <c r="E20"/>
  <c r="EA6"/>
  <c r="FE40"/>
  <c r="FG40"/>
  <c r="F21"/>
  <c r="ES6"/>
  <c r="BM5"/>
  <c r="E21"/>
  <c r="BY8"/>
  <c r="BZ9"/>
  <c r="BJ8"/>
  <c r="BK9"/>
  <c r="BG8"/>
  <c r="BH9"/>
  <c r="BW9"/>
  <c r="BV8"/>
  <c r="E7"/>
  <c r="ED6"/>
  <c r="EE6"/>
  <c r="EG6"/>
  <c r="EH6"/>
  <c r="EA7"/>
  <c r="F7"/>
  <c r="DX22"/>
  <c r="ES7"/>
  <c r="EV6"/>
  <c r="EW6"/>
  <c r="EX6"/>
  <c r="BZ10"/>
  <c r="BY9"/>
  <c r="BK10"/>
  <c r="BJ9"/>
  <c r="DX10"/>
  <c r="CO5"/>
  <c r="CO6"/>
  <c r="BG9"/>
  <c r="BH10"/>
  <c r="DU40"/>
  <c r="CL5"/>
  <c r="CL6"/>
  <c r="CL7"/>
  <c r="CL8"/>
  <c r="CL9"/>
  <c r="CL10"/>
  <c r="CL11"/>
  <c r="CL12"/>
  <c r="CL13"/>
  <c r="CL14"/>
  <c r="CL15"/>
  <c r="CL16"/>
  <c r="CL17"/>
  <c r="CL18"/>
  <c r="CL19"/>
  <c r="CL20"/>
  <c r="CL21"/>
  <c r="CL22"/>
  <c r="CL23"/>
  <c r="CL24"/>
  <c r="CL25"/>
  <c r="CL26"/>
  <c r="CL27"/>
  <c r="CL28"/>
  <c r="CL29"/>
  <c r="CL30"/>
  <c r="CL31"/>
  <c r="CL32"/>
  <c r="CL33"/>
  <c r="CL34"/>
  <c r="CL35"/>
  <c r="CL36"/>
  <c r="CL37"/>
  <c r="CL38"/>
  <c r="CL39"/>
  <c r="CK39"/>
  <c r="DR5"/>
  <c r="E15"/>
  <c r="CQ5"/>
  <c r="E4"/>
  <c r="CR6"/>
  <c r="DV5"/>
  <c r="DV6"/>
  <c r="DV7"/>
  <c r="DV8"/>
  <c r="DV9"/>
  <c r="DV10"/>
  <c r="DV11"/>
  <c r="DV12"/>
  <c r="DV13"/>
  <c r="DV14"/>
  <c r="DV15"/>
  <c r="DV16"/>
  <c r="DV17"/>
  <c r="DV18"/>
  <c r="DV19"/>
  <c r="DV20"/>
  <c r="DV21"/>
  <c r="DV22"/>
  <c r="DV23"/>
  <c r="DV24"/>
  <c r="DV25"/>
  <c r="DV26"/>
  <c r="DV27"/>
  <c r="DV28"/>
  <c r="DV29"/>
  <c r="DV30"/>
  <c r="DV31"/>
  <c r="DV32"/>
  <c r="DV33"/>
  <c r="DV34"/>
  <c r="DV35"/>
  <c r="DV36"/>
  <c r="DV37"/>
  <c r="DV38"/>
  <c r="DV39"/>
  <c r="DU39"/>
  <c r="E5"/>
  <c r="DS6"/>
  <c r="CK40"/>
  <c r="DU8"/>
  <c r="BW10"/>
  <c r="BV9"/>
  <c r="EF6"/>
  <c r="EY6"/>
  <c r="EZ6"/>
  <c r="DX17"/>
  <c r="DX21"/>
  <c r="DX19"/>
  <c r="CK38"/>
  <c r="CN40"/>
  <c r="DX20"/>
  <c r="DX30"/>
  <c r="DX38"/>
  <c r="F4"/>
  <c r="CI6"/>
  <c r="DX23"/>
  <c r="DX15"/>
  <c r="CT5"/>
  <c r="DX18"/>
  <c r="DX14"/>
  <c r="DX33"/>
  <c r="DX5"/>
  <c r="DX13"/>
  <c r="F5"/>
  <c r="DX11"/>
  <c r="DX28"/>
  <c r="CZ6"/>
  <c r="CK24"/>
  <c r="DX35"/>
  <c r="DX16"/>
  <c r="DX29"/>
  <c r="DX12"/>
  <c r="DX6"/>
  <c r="CU6"/>
  <c r="DX7"/>
  <c r="DX31"/>
  <c r="DX37"/>
  <c r="DX24"/>
  <c r="DX39"/>
  <c r="DX27"/>
  <c r="DX32"/>
  <c r="DX40"/>
  <c r="DX9"/>
  <c r="DX25"/>
  <c r="DX34"/>
  <c r="DX36"/>
  <c r="DX8"/>
  <c r="DX26"/>
  <c r="EA8"/>
  <c r="ED7"/>
  <c r="EE7"/>
  <c r="EV7"/>
  <c r="EW7"/>
  <c r="ES8"/>
  <c r="DO6"/>
  <c r="DP6"/>
  <c r="CK29"/>
  <c r="CK28"/>
  <c r="BY10"/>
  <c r="BZ11"/>
  <c r="BJ10"/>
  <c r="BK11"/>
  <c r="DU14"/>
  <c r="CO7"/>
  <c r="CN6"/>
  <c r="CK31"/>
  <c r="CK27"/>
  <c r="DU36"/>
  <c r="CK25"/>
  <c r="CK7"/>
  <c r="DU35"/>
  <c r="DU25"/>
  <c r="DU38"/>
  <c r="DU23"/>
  <c r="DU33"/>
  <c r="DU29"/>
  <c r="DU27"/>
  <c r="DU17"/>
  <c r="CK19"/>
  <c r="CK16"/>
  <c r="DU37"/>
  <c r="DU31"/>
  <c r="DU28"/>
  <c r="DU24"/>
  <c r="DU20"/>
  <c r="DU34"/>
  <c r="DU32"/>
  <c r="DU30"/>
  <c r="DU26"/>
  <c r="DU22"/>
  <c r="DU18"/>
  <c r="DU16"/>
  <c r="DU13"/>
  <c r="DU6"/>
  <c r="DU7"/>
  <c r="BG10"/>
  <c r="BH11"/>
  <c r="EK6"/>
  <c r="CK36"/>
  <c r="CK37"/>
  <c r="CK35"/>
  <c r="CK33"/>
  <c r="CK32"/>
  <c r="CK30"/>
  <c r="CK22"/>
  <c r="CK21"/>
  <c r="CK20"/>
  <c r="CK34"/>
  <c r="CK26"/>
  <c r="CK23"/>
  <c r="CK17"/>
  <c r="CK15"/>
  <c r="CK14"/>
  <c r="CK13"/>
  <c r="CK11"/>
  <c r="CK10"/>
  <c r="CK8"/>
  <c r="CK18"/>
  <c r="CK12"/>
  <c r="DU10"/>
  <c r="EX7"/>
  <c r="BW11"/>
  <c r="BV10"/>
  <c r="CW6"/>
  <c r="BP6"/>
  <c r="CE5"/>
  <c r="DL6"/>
  <c r="EF7"/>
  <c r="CX6"/>
  <c r="BQ6"/>
  <c r="CF6"/>
  <c r="DM6"/>
  <c r="EP5"/>
  <c r="EN40"/>
  <c r="EM5"/>
  <c r="EQ6"/>
  <c r="E9"/>
  <c r="F9"/>
  <c r="F11"/>
  <c r="FJ6"/>
  <c r="FC6"/>
  <c r="EY7"/>
  <c r="EZ7"/>
  <c r="FB6"/>
  <c r="EJ6"/>
  <c r="EG7"/>
  <c r="EH7"/>
  <c r="DU21"/>
  <c r="DU19"/>
  <c r="DU15"/>
  <c r="CK9"/>
  <c r="CK6"/>
  <c r="DU9"/>
  <c r="DU12"/>
  <c r="DU11"/>
  <c r="BT6"/>
  <c r="DA6"/>
  <c r="BS6"/>
  <c r="CH5"/>
  <c r="ED8"/>
  <c r="EE8"/>
  <c r="EG8"/>
  <c r="EH8"/>
  <c r="EA9"/>
  <c r="EV8"/>
  <c r="EW8"/>
  <c r="EY8"/>
  <c r="EZ8"/>
  <c r="ES9"/>
  <c r="BY11"/>
  <c r="BZ12"/>
  <c r="BK12"/>
  <c r="BJ11"/>
  <c r="CO8"/>
  <c r="CN7"/>
  <c r="BH12"/>
  <c r="BG11"/>
  <c r="EF8"/>
  <c r="EK8"/>
  <c r="EJ8"/>
  <c r="EK7"/>
  <c r="FC7"/>
  <c r="FD6"/>
  <c r="E17"/>
  <c r="E11"/>
  <c r="FI6"/>
  <c r="FB8"/>
  <c r="BW12"/>
  <c r="BV11"/>
  <c r="EJ7"/>
  <c r="FB7"/>
  <c r="ED9"/>
  <c r="EE9"/>
  <c r="EG9"/>
  <c r="EH9"/>
  <c r="EA10"/>
  <c r="ES10"/>
  <c r="EV9"/>
  <c r="EW9"/>
  <c r="EY9"/>
  <c r="EZ9"/>
  <c r="EX8"/>
  <c r="FC8"/>
  <c r="BY12"/>
  <c r="BZ13"/>
  <c r="BK13"/>
  <c r="BJ12"/>
  <c r="CO9"/>
  <c r="CN8"/>
  <c r="BG12"/>
  <c r="BH13"/>
  <c r="FD7"/>
  <c r="BV12"/>
  <c r="BW13"/>
  <c r="EM40"/>
  <c r="EN5"/>
  <c r="EN6"/>
  <c r="EN7"/>
  <c r="EN8"/>
  <c r="EN9"/>
  <c r="EN10"/>
  <c r="EN11"/>
  <c r="EN12"/>
  <c r="EN13"/>
  <c r="EN14"/>
  <c r="EN15"/>
  <c r="EN16"/>
  <c r="EN17"/>
  <c r="EN18"/>
  <c r="EN19"/>
  <c r="EN20"/>
  <c r="EN21"/>
  <c r="EN22"/>
  <c r="EN23"/>
  <c r="EN24"/>
  <c r="EN25"/>
  <c r="EN26"/>
  <c r="EN27"/>
  <c r="EN28"/>
  <c r="EN29"/>
  <c r="EN30"/>
  <c r="EN31"/>
  <c r="EN32"/>
  <c r="EN33"/>
  <c r="EN34"/>
  <c r="EN35"/>
  <c r="EN36"/>
  <c r="EN37"/>
  <c r="EN38"/>
  <c r="EN39"/>
  <c r="EM39"/>
  <c r="FD8"/>
  <c r="FF6"/>
  <c r="FH6"/>
  <c r="FE6"/>
  <c r="FG6"/>
  <c r="EF9"/>
  <c r="EK9"/>
  <c r="EJ9"/>
  <c r="FB9"/>
  <c r="EA11"/>
  <c r="ED10"/>
  <c r="EE10"/>
  <c r="EF10"/>
  <c r="EX9"/>
  <c r="FC9"/>
  <c r="ES11"/>
  <c r="EV10"/>
  <c r="EW10"/>
  <c r="EY10"/>
  <c r="EZ10"/>
  <c r="BZ14"/>
  <c r="BY13"/>
  <c r="BK14"/>
  <c r="BJ13"/>
  <c r="CO10"/>
  <c r="CN9"/>
  <c r="BH14"/>
  <c r="BG13"/>
  <c r="EM35"/>
  <c r="EM38"/>
  <c r="EM27"/>
  <c r="EM15"/>
  <c r="EM25"/>
  <c r="EM19"/>
  <c r="EM10"/>
  <c r="EM37"/>
  <c r="EM33"/>
  <c r="EM31"/>
  <c r="EM20"/>
  <c r="EM28"/>
  <c r="EM22"/>
  <c r="EM17"/>
  <c r="EM8"/>
  <c r="FF8"/>
  <c r="FH8"/>
  <c r="FE8"/>
  <c r="FG8"/>
  <c r="FD9"/>
  <c r="BV13"/>
  <c r="BW14"/>
  <c r="EG10"/>
  <c r="EH10"/>
  <c r="EM36"/>
  <c r="EM34"/>
  <c r="EM29"/>
  <c r="EM32"/>
  <c r="EM30"/>
  <c r="EM23"/>
  <c r="EM16"/>
  <c r="EM12"/>
  <c r="EM26"/>
  <c r="EM24"/>
  <c r="EM21"/>
  <c r="EM18"/>
  <c r="EM14"/>
  <c r="EM9"/>
  <c r="EM6"/>
  <c r="EM13"/>
  <c r="EM7"/>
  <c r="FF7"/>
  <c r="FH7"/>
  <c r="FE7"/>
  <c r="FG7"/>
  <c r="EM11"/>
  <c r="FB10"/>
  <c r="EX10"/>
  <c r="FC10"/>
  <c r="EA12"/>
  <c r="ED11"/>
  <c r="EE11"/>
  <c r="EF11"/>
  <c r="EV11"/>
  <c r="EW11"/>
  <c r="EX11"/>
  <c r="ES12"/>
  <c r="BY14"/>
  <c r="BZ15"/>
  <c r="BK15"/>
  <c r="BJ14"/>
  <c r="CO11"/>
  <c r="CN10"/>
  <c r="BH15"/>
  <c r="BG14"/>
  <c r="EK10"/>
  <c r="FD10"/>
  <c r="BW15"/>
  <c r="BV14"/>
  <c r="FF9"/>
  <c r="FH9"/>
  <c r="FE9"/>
  <c r="FG9"/>
  <c r="EY11"/>
  <c r="EZ11"/>
  <c r="EG11"/>
  <c r="EH11"/>
  <c r="EJ10"/>
  <c r="ED12"/>
  <c r="EE12"/>
  <c r="EA13"/>
  <c r="ES13"/>
  <c r="EV12"/>
  <c r="EW12"/>
  <c r="EX12"/>
  <c r="BZ16"/>
  <c r="BY15"/>
  <c r="BK16"/>
  <c r="BJ15"/>
  <c r="CO12"/>
  <c r="CN11"/>
  <c r="BG15"/>
  <c r="BH16"/>
  <c r="FC11"/>
  <c r="EF12"/>
  <c r="BW16"/>
  <c r="BV15"/>
  <c r="FE10"/>
  <c r="FG10"/>
  <c r="FF10"/>
  <c r="FH10"/>
  <c r="EK11"/>
  <c r="FB11"/>
  <c r="EG12"/>
  <c r="EH12"/>
  <c r="EJ11"/>
  <c r="EA14"/>
  <c r="ED13"/>
  <c r="EE13"/>
  <c r="EY12"/>
  <c r="EZ12"/>
  <c r="ES14"/>
  <c r="EV13"/>
  <c r="EW13"/>
  <c r="EY13"/>
  <c r="EZ13"/>
  <c r="BZ17"/>
  <c r="BY16"/>
  <c r="BJ16"/>
  <c r="BK17"/>
  <c r="CO13"/>
  <c r="CN12"/>
  <c r="BG16"/>
  <c r="BH17"/>
  <c r="EF13"/>
  <c r="FD11"/>
  <c r="BW17"/>
  <c r="BV16"/>
  <c r="FB12"/>
  <c r="FC12"/>
  <c r="EK12"/>
  <c r="EX13"/>
  <c r="FC13"/>
  <c r="FB13"/>
  <c r="EJ12"/>
  <c r="EG13"/>
  <c r="EH13"/>
  <c r="ED14"/>
  <c r="EE14"/>
  <c r="EF14"/>
  <c r="EA15"/>
  <c r="ES15"/>
  <c r="EV14"/>
  <c r="EW14"/>
  <c r="EY14"/>
  <c r="EZ14"/>
  <c r="BZ18"/>
  <c r="BY17"/>
  <c r="BK18"/>
  <c r="BJ17"/>
  <c r="CO14"/>
  <c r="CN13"/>
  <c r="BG17"/>
  <c r="BH18"/>
  <c r="EK13"/>
  <c r="BV17"/>
  <c r="BW18"/>
  <c r="FD13"/>
  <c r="EJ13"/>
  <c r="FD12"/>
  <c r="EX14"/>
  <c r="FC14"/>
  <c r="FE11"/>
  <c r="FG11"/>
  <c r="FF11"/>
  <c r="FH11"/>
  <c r="EG14"/>
  <c r="EH14"/>
  <c r="EA16"/>
  <c r="ED15"/>
  <c r="EE15"/>
  <c r="EG15"/>
  <c r="EH15"/>
  <c r="FB14"/>
  <c r="EV15"/>
  <c r="EW15"/>
  <c r="ES16"/>
  <c r="BZ19"/>
  <c r="BY18"/>
  <c r="BK19"/>
  <c r="BJ18"/>
  <c r="CO15"/>
  <c r="CN14"/>
  <c r="BG18"/>
  <c r="BH19"/>
  <c r="EX15"/>
  <c r="FF13"/>
  <c r="FH13"/>
  <c r="FE13"/>
  <c r="FG13"/>
  <c r="BV18"/>
  <c r="BW19"/>
  <c r="FD14"/>
  <c r="FE12"/>
  <c r="FG12"/>
  <c r="FF12"/>
  <c r="FH12"/>
  <c r="EF15"/>
  <c r="EK15"/>
  <c r="EJ14"/>
  <c r="EK14"/>
  <c r="ED16"/>
  <c r="EE16"/>
  <c r="EG16"/>
  <c r="EH16"/>
  <c r="EA17"/>
  <c r="EY15"/>
  <c r="EZ15"/>
  <c r="EJ15"/>
  <c r="ES17"/>
  <c r="EV16"/>
  <c r="EW16"/>
  <c r="EY16"/>
  <c r="EZ16"/>
  <c r="BY19"/>
  <c r="BZ20"/>
  <c r="BK20"/>
  <c r="BJ19"/>
  <c r="CO16"/>
  <c r="CN15"/>
  <c r="BH20"/>
  <c r="BG19"/>
  <c r="FB15"/>
  <c r="FF14"/>
  <c r="FH14"/>
  <c r="FE14"/>
  <c r="FG14"/>
  <c r="BV19"/>
  <c r="BW20"/>
  <c r="FC15"/>
  <c r="EF16"/>
  <c r="EK16"/>
  <c r="EJ16"/>
  <c r="EA18"/>
  <c r="ED17"/>
  <c r="EE17"/>
  <c r="EG17"/>
  <c r="EH17"/>
  <c r="EX16"/>
  <c r="FC16"/>
  <c r="ES18"/>
  <c r="EV17"/>
  <c r="EW17"/>
  <c r="EY17"/>
  <c r="EZ17"/>
  <c r="FB16"/>
  <c r="BY20"/>
  <c r="BZ21"/>
  <c r="FD15"/>
  <c r="BJ20"/>
  <c r="BK21"/>
  <c r="CO17"/>
  <c r="CN16"/>
  <c r="BH21"/>
  <c r="BG20"/>
  <c r="FE15"/>
  <c r="FG15"/>
  <c r="FF15"/>
  <c r="FH15"/>
  <c r="BW21"/>
  <c r="BV20"/>
  <c r="FD16"/>
  <c r="EX17"/>
  <c r="FC17"/>
  <c r="FB17"/>
  <c r="EF17"/>
  <c r="EK17"/>
  <c r="EA19"/>
  <c r="ED18"/>
  <c r="EE18"/>
  <c r="EJ17"/>
  <c r="ES19"/>
  <c r="EV18"/>
  <c r="EW18"/>
  <c r="EY18"/>
  <c r="EZ18"/>
  <c r="BZ22"/>
  <c r="BY21"/>
  <c r="BK22"/>
  <c r="BJ21"/>
  <c r="CO18"/>
  <c r="CN17"/>
  <c r="BH22"/>
  <c r="BG21"/>
  <c r="EF18"/>
  <c r="BV21"/>
  <c r="BW22"/>
  <c r="FD17"/>
  <c r="FF16"/>
  <c r="FH16"/>
  <c r="FE16"/>
  <c r="FG16"/>
  <c r="FB18"/>
  <c r="EX18"/>
  <c r="FC18"/>
  <c r="ED19"/>
  <c r="EE19"/>
  <c r="EA20"/>
  <c r="EG18"/>
  <c r="EH18"/>
  <c r="EK18"/>
  <c r="EV19"/>
  <c r="ES20"/>
  <c r="BY22"/>
  <c r="BZ23"/>
  <c r="BK23"/>
  <c r="BJ22"/>
  <c r="CO19"/>
  <c r="CN18"/>
  <c r="BH23"/>
  <c r="BG22"/>
  <c r="FD18"/>
  <c r="BW23"/>
  <c r="BV22"/>
  <c r="EF19"/>
  <c r="FE17"/>
  <c r="FG17"/>
  <c r="FF17"/>
  <c r="FH17"/>
  <c r="EJ18"/>
  <c r="EG19"/>
  <c r="EH19"/>
  <c r="EK19"/>
  <c r="ED20"/>
  <c r="EE20"/>
  <c r="EA21"/>
  <c r="EW19"/>
  <c r="EY19"/>
  <c r="EZ19"/>
  <c r="EV20"/>
  <c r="EW20"/>
  <c r="EX20"/>
  <c r="ES21"/>
  <c r="BY23"/>
  <c r="BZ24"/>
  <c r="BK24"/>
  <c r="BJ23"/>
  <c r="CO20"/>
  <c r="CN19"/>
  <c r="BH24"/>
  <c r="BG23"/>
  <c r="EF20"/>
  <c r="BV23"/>
  <c r="BW24"/>
  <c r="FF18"/>
  <c r="FH18"/>
  <c r="FE18"/>
  <c r="FG18"/>
  <c r="EG20"/>
  <c r="EH20"/>
  <c r="EY20"/>
  <c r="EZ20"/>
  <c r="EJ19"/>
  <c r="EA22"/>
  <c r="ED21"/>
  <c r="EE21"/>
  <c r="ES22"/>
  <c r="EV21"/>
  <c r="EW21"/>
  <c r="EY21"/>
  <c r="EZ21"/>
  <c r="EX19"/>
  <c r="FC19"/>
  <c r="FB19"/>
  <c r="BY24"/>
  <c r="BZ25"/>
  <c r="BK25"/>
  <c r="BJ24"/>
  <c r="CO21"/>
  <c r="CN20"/>
  <c r="BH25"/>
  <c r="BG24"/>
  <c r="EK20"/>
  <c r="BW25"/>
  <c r="BV24"/>
  <c r="EF21"/>
  <c r="FB20"/>
  <c r="FC20"/>
  <c r="EJ20"/>
  <c r="FB21"/>
  <c r="ED22"/>
  <c r="EE22"/>
  <c r="EF22"/>
  <c r="EA23"/>
  <c r="EG21"/>
  <c r="EH21"/>
  <c r="EX21"/>
  <c r="FC21"/>
  <c r="FD21"/>
  <c r="EV22"/>
  <c r="EW22"/>
  <c r="EY22"/>
  <c r="EZ22"/>
  <c r="ES23"/>
  <c r="FD19"/>
  <c r="BY25"/>
  <c r="BZ26"/>
  <c r="BK26"/>
  <c r="BJ25"/>
  <c r="CO22"/>
  <c r="CN21"/>
  <c r="BH26"/>
  <c r="BG25"/>
  <c r="BW26"/>
  <c r="BV25"/>
  <c r="FD20"/>
  <c r="EK21"/>
  <c r="EJ21"/>
  <c r="EG22"/>
  <c r="EH22"/>
  <c r="FB22"/>
  <c r="EA24"/>
  <c r="ED23"/>
  <c r="EE23"/>
  <c r="EG23"/>
  <c r="EH23"/>
  <c r="FF19"/>
  <c r="FH19"/>
  <c r="FE19"/>
  <c r="FG19"/>
  <c r="ES24"/>
  <c r="EV23"/>
  <c r="EW23"/>
  <c r="EY23"/>
  <c r="EZ23"/>
  <c r="EX22"/>
  <c r="FC22"/>
  <c r="BY26"/>
  <c r="BZ27"/>
  <c r="BJ26"/>
  <c r="BK27"/>
  <c r="CO23"/>
  <c r="CN22"/>
  <c r="BG26"/>
  <c r="BH27"/>
  <c r="FF20"/>
  <c r="FH20"/>
  <c r="FE20"/>
  <c r="FG20"/>
  <c r="EF23"/>
  <c r="EK23"/>
  <c r="BV26"/>
  <c r="BW27"/>
  <c r="FF21"/>
  <c r="FH21"/>
  <c r="FE21"/>
  <c r="FG21"/>
  <c r="EK22"/>
  <c r="EJ22"/>
  <c r="FD22"/>
  <c r="FE22"/>
  <c r="FG22"/>
  <c r="FB23"/>
  <c r="EA25"/>
  <c r="ED24"/>
  <c r="EE24"/>
  <c r="EG24"/>
  <c r="EH24"/>
  <c r="EX23"/>
  <c r="FC23"/>
  <c r="EJ23"/>
  <c r="EV24"/>
  <c r="EW24"/>
  <c r="EX24"/>
  <c r="ES25"/>
  <c r="BZ28"/>
  <c r="BY27"/>
  <c r="BJ27"/>
  <c r="BK28"/>
  <c r="CO24"/>
  <c r="CN23"/>
  <c r="BG27"/>
  <c r="BH28"/>
  <c r="BW28"/>
  <c r="BV27"/>
  <c r="FF22"/>
  <c r="FH22"/>
  <c r="EY24"/>
  <c r="EZ24"/>
  <c r="FD23"/>
  <c r="EJ24"/>
  <c r="EA26"/>
  <c r="ED25"/>
  <c r="EE25"/>
  <c r="EF25"/>
  <c r="EF24"/>
  <c r="EK24"/>
  <c r="ES26"/>
  <c r="EV25"/>
  <c r="EW25"/>
  <c r="EX25"/>
  <c r="BZ29"/>
  <c r="BY28"/>
  <c r="BJ28"/>
  <c r="BK29"/>
  <c r="CO25"/>
  <c r="CN24"/>
  <c r="BH29"/>
  <c r="BG28"/>
  <c r="FB24"/>
  <c r="FE23"/>
  <c r="FG23"/>
  <c r="FF23"/>
  <c r="FH23"/>
  <c r="BV28"/>
  <c r="BW29"/>
  <c r="FC24"/>
  <c r="EY25"/>
  <c r="EZ25"/>
  <c r="FD24"/>
  <c r="FE24"/>
  <c r="FG24"/>
  <c r="ED26"/>
  <c r="EE26"/>
  <c r="EG26"/>
  <c r="EH26"/>
  <c r="EA27"/>
  <c r="EG25"/>
  <c r="EH25"/>
  <c r="ES27"/>
  <c r="EV26"/>
  <c r="EW26"/>
  <c r="EX26"/>
  <c r="BZ30"/>
  <c r="BY29"/>
  <c r="BK30"/>
  <c r="BJ29"/>
  <c r="CO26"/>
  <c r="CN25"/>
  <c r="BH30"/>
  <c r="BG29"/>
  <c r="FB25"/>
  <c r="EJ25"/>
  <c r="FF24"/>
  <c r="FH24"/>
  <c r="BV29"/>
  <c r="BW30"/>
  <c r="EY26"/>
  <c r="EZ26"/>
  <c r="FC25"/>
  <c r="EK25"/>
  <c r="EF26"/>
  <c r="EK26"/>
  <c r="EJ26"/>
  <c r="ED27"/>
  <c r="EE27"/>
  <c r="EA28"/>
  <c r="FD25"/>
  <c r="FE25"/>
  <c r="FG25"/>
  <c r="ES28"/>
  <c r="EV27"/>
  <c r="EW27"/>
  <c r="EY27"/>
  <c r="EZ27"/>
  <c r="BZ31"/>
  <c r="BY30"/>
  <c r="BK31"/>
  <c r="BJ30"/>
  <c r="CO27"/>
  <c r="CN26"/>
  <c r="BG30"/>
  <c r="BH31"/>
  <c r="FC26"/>
  <c r="FF25"/>
  <c r="FH25"/>
  <c r="EF27"/>
  <c r="FB27"/>
  <c r="BW31"/>
  <c r="BV30"/>
  <c r="FB26"/>
  <c r="EG27"/>
  <c r="EH27"/>
  <c r="EX27"/>
  <c r="FC27"/>
  <c r="FD27"/>
  <c r="EA29"/>
  <c r="ED28"/>
  <c r="EE28"/>
  <c r="EG28"/>
  <c r="EH28"/>
  <c r="ES29"/>
  <c r="EV28"/>
  <c r="EW28"/>
  <c r="EY28"/>
  <c r="EZ28"/>
  <c r="BZ32"/>
  <c r="BY31"/>
  <c r="BK32"/>
  <c r="BJ31"/>
  <c r="EK27"/>
  <c r="CO28"/>
  <c r="CN27"/>
  <c r="BH32"/>
  <c r="BG31"/>
  <c r="FD26"/>
  <c r="BW32"/>
  <c r="BV31"/>
  <c r="EJ27"/>
  <c r="FB28"/>
  <c r="EJ28"/>
  <c r="ED29"/>
  <c r="EE29"/>
  <c r="EF29"/>
  <c r="EA30"/>
  <c r="EF28"/>
  <c r="EK28"/>
  <c r="EX28"/>
  <c r="FC28"/>
  <c r="FD28"/>
  <c r="EV29"/>
  <c r="EW29"/>
  <c r="ES30"/>
  <c r="BY32"/>
  <c r="BZ33"/>
  <c r="BJ32"/>
  <c r="BK33"/>
  <c r="CO29"/>
  <c r="CN28"/>
  <c r="BG32"/>
  <c r="BH33"/>
  <c r="EX29"/>
  <c r="BV32"/>
  <c r="BW33"/>
  <c r="FF27"/>
  <c r="FH27"/>
  <c r="FE27"/>
  <c r="FG27"/>
  <c r="FE26"/>
  <c r="FG26"/>
  <c r="FF26"/>
  <c r="FH26"/>
  <c r="EY29"/>
  <c r="EZ29"/>
  <c r="EG29"/>
  <c r="EH29"/>
  <c r="EA31"/>
  <c r="ED30"/>
  <c r="EE30"/>
  <c r="EF30"/>
  <c r="ES31"/>
  <c r="EV30"/>
  <c r="EW30"/>
  <c r="EX30"/>
  <c r="BZ34"/>
  <c r="BY33"/>
  <c r="BJ33"/>
  <c r="BK34"/>
  <c r="CO30"/>
  <c r="CN29"/>
  <c r="BG33"/>
  <c r="BH34"/>
  <c r="FC29"/>
  <c r="BW34"/>
  <c r="BV33"/>
  <c r="FF28"/>
  <c r="FH28"/>
  <c r="FE28"/>
  <c r="FG28"/>
  <c r="EK29"/>
  <c r="EJ29"/>
  <c r="FB29"/>
  <c r="ED31"/>
  <c r="EE31"/>
  <c r="EG31"/>
  <c r="EH31"/>
  <c r="EA32"/>
  <c r="EG30"/>
  <c r="EH30"/>
  <c r="EV31"/>
  <c r="EW31"/>
  <c r="EY31"/>
  <c r="EZ31"/>
  <c r="ES32"/>
  <c r="EY30"/>
  <c r="EZ30"/>
  <c r="FC30"/>
  <c r="BY34"/>
  <c r="BZ35"/>
  <c r="BK35"/>
  <c r="BJ34"/>
  <c r="CO31"/>
  <c r="CN30"/>
  <c r="BH35"/>
  <c r="BG34"/>
  <c r="EK30"/>
  <c r="FD29"/>
  <c r="BV34"/>
  <c r="BW35"/>
  <c r="EF31"/>
  <c r="EK31"/>
  <c r="EJ31"/>
  <c r="EJ30"/>
  <c r="FB30"/>
  <c r="FB31"/>
  <c r="EA33"/>
  <c r="ED32"/>
  <c r="EE32"/>
  <c r="EG32"/>
  <c r="EH32"/>
  <c r="EX31"/>
  <c r="FC31"/>
  <c r="EV32"/>
  <c r="EW32"/>
  <c r="ES33"/>
  <c r="BZ36"/>
  <c r="BY35"/>
  <c r="BJ35"/>
  <c r="BK36"/>
  <c r="CO32"/>
  <c r="CN31"/>
  <c r="BG35"/>
  <c r="BH36"/>
  <c r="EX32"/>
  <c r="BV35"/>
  <c r="BW36"/>
  <c r="FD30"/>
  <c r="FE29"/>
  <c r="FG29"/>
  <c r="FF29"/>
  <c r="FH29"/>
  <c r="EY32"/>
  <c r="EZ32"/>
  <c r="FD31"/>
  <c r="EF32"/>
  <c r="EK32"/>
  <c r="ED33"/>
  <c r="EE33"/>
  <c r="EA34"/>
  <c r="EJ32"/>
  <c r="EV33"/>
  <c r="EW33"/>
  <c r="EY33"/>
  <c r="EZ33"/>
  <c r="ES34"/>
  <c r="BZ37"/>
  <c r="BY36"/>
  <c r="BJ36"/>
  <c r="BK37"/>
  <c r="CO33"/>
  <c r="CN32"/>
  <c r="BH37"/>
  <c r="BG36"/>
  <c r="FC32"/>
  <c r="EF33"/>
  <c r="FE30"/>
  <c r="FG30"/>
  <c r="FF30"/>
  <c r="FH30"/>
  <c r="FB33"/>
  <c r="BV36"/>
  <c r="BW37"/>
  <c r="FF31"/>
  <c r="FH31"/>
  <c r="FE31"/>
  <c r="FG31"/>
  <c r="EG33"/>
  <c r="EH33"/>
  <c r="FB32"/>
  <c r="ED34"/>
  <c r="EE34"/>
  <c r="EA35"/>
  <c r="EX33"/>
  <c r="FC33"/>
  <c r="EV34"/>
  <c r="EW34"/>
  <c r="ES35"/>
  <c r="BY37"/>
  <c r="BZ38"/>
  <c r="BJ37"/>
  <c r="BK38"/>
  <c r="CO34"/>
  <c r="CN33"/>
  <c r="BG37"/>
  <c r="BH38"/>
  <c r="FD32"/>
  <c r="BV37"/>
  <c r="BW38"/>
  <c r="FD33"/>
  <c r="EX34"/>
  <c r="EF34"/>
  <c r="EJ33"/>
  <c r="EK33"/>
  <c r="EG34"/>
  <c r="EH34"/>
  <c r="ED35"/>
  <c r="EE35"/>
  <c r="EG35"/>
  <c r="EH35"/>
  <c r="EA36"/>
  <c r="EV35"/>
  <c r="EW35"/>
  <c r="EX35"/>
  <c r="ES36"/>
  <c r="EY34"/>
  <c r="EZ34"/>
  <c r="FC34"/>
  <c r="BZ39"/>
  <c r="BY39"/>
  <c r="BY38"/>
  <c r="BK39"/>
  <c r="BJ39"/>
  <c r="BJ38"/>
  <c r="CO35"/>
  <c r="CN34"/>
  <c r="BG38"/>
  <c r="BH39"/>
  <c r="BG39"/>
  <c r="EJ35"/>
  <c r="EF35"/>
  <c r="EK35"/>
  <c r="FF33"/>
  <c r="FH33"/>
  <c r="FE33"/>
  <c r="FG33"/>
  <c r="BW39"/>
  <c r="BV39"/>
  <c r="BV38"/>
  <c r="FF32"/>
  <c r="FH32"/>
  <c r="FE32"/>
  <c r="FG32"/>
  <c r="EJ34"/>
  <c r="EY35"/>
  <c r="EZ35"/>
  <c r="EK34"/>
  <c r="FB34"/>
  <c r="EA37"/>
  <c r="ED36"/>
  <c r="EE36"/>
  <c r="EF36"/>
  <c r="EV36"/>
  <c r="EW36"/>
  <c r="EY36"/>
  <c r="EZ36"/>
  <c r="ES37"/>
  <c r="CO36"/>
  <c r="CN35"/>
  <c r="FC35"/>
  <c r="FD34"/>
  <c r="FB36"/>
  <c r="EX36"/>
  <c r="FC36"/>
  <c r="FB35"/>
  <c r="ED37"/>
  <c r="EE37"/>
  <c r="EA38"/>
  <c r="EG36"/>
  <c r="EH36"/>
  <c r="EV37"/>
  <c r="EW37"/>
  <c r="EY37"/>
  <c r="EZ37"/>
  <c r="ES38"/>
  <c r="CO37"/>
  <c r="CN36"/>
  <c r="FD36"/>
  <c r="EF37"/>
  <c r="FD35"/>
  <c r="FF34"/>
  <c r="FH34"/>
  <c r="FE34"/>
  <c r="FG34"/>
  <c r="EK36"/>
  <c r="EG37"/>
  <c r="EH37"/>
  <c r="EJ36"/>
  <c r="FB37"/>
  <c r="EX37"/>
  <c r="FC37"/>
  <c r="EA39"/>
  <c r="ED39"/>
  <c r="EE39"/>
  <c r="ED38"/>
  <c r="EE38"/>
  <c r="ES39"/>
  <c r="EV39"/>
  <c r="EV38"/>
  <c r="EW38"/>
  <c r="EY38"/>
  <c r="EZ38"/>
  <c r="CO38"/>
  <c r="CN37"/>
  <c r="EK37"/>
  <c r="EF38"/>
  <c r="EF39"/>
  <c r="FD37"/>
  <c r="EW39"/>
  <c r="FF35"/>
  <c r="FH35"/>
  <c r="FE35"/>
  <c r="FG35"/>
  <c r="FE36"/>
  <c r="FG36"/>
  <c r="FF36"/>
  <c r="FH36"/>
  <c r="EG38"/>
  <c r="EH38"/>
  <c r="EJ37"/>
  <c r="EG39"/>
  <c r="EH39"/>
  <c r="EX38"/>
  <c r="FC38"/>
  <c r="FD38"/>
  <c r="FB38"/>
  <c r="CO39"/>
  <c r="CN39"/>
  <c r="CN38"/>
  <c r="EX39"/>
  <c r="FE37"/>
  <c r="FG37"/>
  <c r="FF37"/>
  <c r="FH37"/>
  <c r="EK39"/>
  <c r="EJ38"/>
  <c r="EY39"/>
  <c r="EZ39"/>
  <c r="EJ39"/>
  <c r="EK38"/>
  <c r="FF38"/>
  <c r="FH38"/>
  <c r="FE38"/>
  <c r="FG38"/>
  <c r="FC39"/>
  <c r="FB39"/>
  <c r="FD39"/>
  <c r="FF39"/>
  <c r="FH39"/>
  <c r="FE39"/>
  <c r="FG39"/>
</calcChain>
</file>

<file path=xl/sharedStrings.xml><?xml version="1.0" encoding="utf-8"?>
<sst xmlns="http://schemas.openxmlformats.org/spreadsheetml/2006/main" count="178" uniqueCount="91">
  <si>
    <t>Capital</t>
  </si>
  <si>
    <t>Labor</t>
  </si>
  <si>
    <t>Output</t>
  </si>
  <si>
    <t>X</t>
  </si>
  <si>
    <t>Y</t>
  </si>
  <si>
    <t>Inputs</t>
  </si>
  <si>
    <t>Prices</t>
  </si>
  <si>
    <t>Consumption</t>
  </si>
  <si>
    <t>Trade</t>
  </si>
  <si>
    <t>Income</t>
  </si>
  <si>
    <t>Factor Prices</t>
  </si>
  <si>
    <t>Cost Shares</t>
  </si>
  <si>
    <t>Welfare Index</t>
  </si>
  <si>
    <t>Unit Value Isocost</t>
  </si>
  <si>
    <t>Unit Value Isoquant (Lerner-Pearce) Diagram Data</t>
  </si>
  <si>
    <t>Endowment Ray</t>
  </si>
  <si>
    <t>Y Isocost</t>
  </si>
  <si>
    <t>X Isocost</t>
  </si>
  <si>
    <t>X Factor Intensity</t>
  </si>
  <si>
    <t>Y Factor Intensity</t>
  </si>
  <si>
    <t>Y Isoquant</t>
  </si>
  <si>
    <t>X Isoquant</t>
  </si>
  <si>
    <t>X Unit Value Isoquant</t>
  </si>
  <si>
    <t>Y Unit Value Isoquant</t>
  </si>
  <si>
    <t>Output Isoquant Diagram Data</t>
  </si>
  <si>
    <t>Production Possibilities Diagram Data</t>
  </si>
  <si>
    <t>Indifference Curve</t>
  </si>
  <si>
    <t>Budget Constraint</t>
  </si>
  <si>
    <t>Isoprice Diagram</t>
  </si>
  <si>
    <t>Wage Rental Ratio</t>
  </si>
  <si>
    <t>Wage</t>
  </si>
  <si>
    <t>Rent</t>
  </si>
  <si>
    <t>Y Isoprice</t>
  </si>
  <si>
    <t>X Isoprice</t>
  </si>
  <si>
    <t>PX/PY</t>
  </si>
  <si>
    <t>w/r</t>
  </si>
  <si>
    <t>Box Horizontal</t>
  </si>
  <si>
    <t>Box Vertical</t>
  </si>
  <si>
    <t>Factor Price Ratio</t>
  </si>
  <si>
    <t xml:space="preserve">Labor </t>
  </si>
  <si>
    <t>Lx</t>
  </si>
  <si>
    <t>Ly</t>
  </si>
  <si>
    <t>Kx</t>
  </si>
  <si>
    <t>Ky</t>
  </si>
  <si>
    <t>Transformation Locus</t>
  </si>
  <si>
    <t>X Coefficient</t>
  </si>
  <si>
    <t>YCoefficient</t>
  </si>
  <si>
    <t>Isoprice (Mussa) Diagram Data</t>
  </si>
  <si>
    <t>Production Box Diagram Data</t>
  </si>
  <si>
    <t>Consumption Shares</t>
  </si>
  <si>
    <t>Net Trade</t>
  </si>
  <si>
    <t>Price Line</t>
  </si>
  <si>
    <t>Unit Value Isoquant Diagram</t>
  </si>
  <si>
    <t>Output Isoquant Diagram</t>
  </si>
  <si>
    <t>Production Box Diagram</t>
  </si>
  <si>
    <t xml:space="preserve">Parameters </t>
  </si>
  <si>
    <t>ALPHAS</t>
  </si>
  <si>
    <t>Endowments</t>
  </si>
  <si>
    <t>Unit Factor Demands</t>
  </si>
  <si>
    <t>Factor Proportions (HOS) Model of Production</t>
  </si>
  <si>
    <t>Transformation Locus Diagram</t>
  </si>
  <si>
    <t>Offer Curve Diagram</t>
  </si>
  <si>
    <t>Description:</t>
  </si>
  <si>
    <t xml:space="preserve">This is a new version of the Excel HOS model of production described in Gilbert (2004). </t>
  </si>
  <si>
    <t>The main difference is that this version does not require the use of the Solver add-in, all</t>
  </si>
  <si>
    <t>solutions are directly embedded in the sheet, so the solution values and the graphs will</t>
  </si>
  <si>
    <t>update instantly in response to changes in the exogenous variables and/or parameters.</t>
  </si>
  <si>
    <t>Any value in a white cell can be changed to observe the effect on the equilibrium outcome.</t>
  </si>
  <si>
    <t>The spinners can be used to control changes in prices/endowments smoothly.</t>
  </si>
  <si>
    <t>Please send comments or suggestions to: jgilbert@usu.edu</t>
  </si>
  <si>
    <t>John Gilbert</t>
  </si>
  <si>
    <t>Department of Economics and Finance</t>
  </si>
  <si>
    <t>Jon M. Huntsman School of Business</t>
  </si>
  <si>
    <t>Utah State University</t>
  </si>
  <si>
    <t>3565 Old Main Hill</t>
  </si>
  <si>
    <t>Logan, UT 84322-3565</t>
  </si>
  <si>
    <t>Ph: 1-435-797-2314</t>
  </si>
  <si>
    <t>Productivity</t>
  </si>
  <si>
    <t>Exercises</t>
  </si>
  <si>
    <t>The Stolper-Samuelson theorem underlies analysis of political economy of protection. It states that an increase in the price of a good will result in a magnified increase in the price of the factor used intensively in the production of that good, and a decrease in the price of the other factor. In this model good X is capital intensive. Increasing the price of X (in cell E13) results in a rise in the price of capital (cell I4) and a fall in the price of labor (cell I5). The unit value isoquant and isoprice diagrams are the most commonly used textbook geometry. See Stolper and Samuelson (1941).</t>
  </si>
  <si>
    <t>The Rybczynksi theorem is an important component of the Heckscher-Ohlin theorem of the international trade pattern, in addition to helping us to understand the consequences of new resource discovery, immigration, etc. It states that an increase in the endowment of a factor will result in a magnified expansion of the output of the good that uses that factor intensively, and a contraction of the other sector. With Y labor-intensive in the sheet, we can increase the endowment of labor by increasing the value in cell L5. The consequence is a proportionally greater increase in output of Y (cell F7), and a decrease in output of X (cell E7). Geometrically, the result is usually described using the output isoquants, the Edgeworth box, or the transformation locus. See Rybczynski (1955).</t>
  </si>
  <si>
    <t>The price-output relationships in the HOS model are very difficult to establish formally using algebra (see Gilbert and Oladi, 2008, for a geometric approach), and misunderstanding the unit isoquant diagram often leads to confusion over the implications of an increase in prices for output. The Stolper-Samuelson experiment should make clear that when the price of a good rises, the amount worth $1 shrinks (hence the inward shift of the unit value isoquant), but the output rises. Output of the other good falls. Because the supply curves are upward sloping, this is one way of formalizing the concavity of the PPF (another way is to use Samuelson's heuristic described below).</t>
  </si>
  <si>
    <t>The technology can be altered in this model by altering the cost shares (cells L15 and M15). These directly affect the factor intensities, and have a close relationship with the shape of the PPF. As you make the cost shares more similar across industries, the PPF will become less and less bowed out. The further apart the cost shares become the greater the degree of curvature in the PPF. The reason can be explained using Samuelson's heuristic. Consider the endpoints of the PPF. These reflect full allocation of the resources of the economy to one sector or the other. Now suppose the economy decided to produce both goods. It could simply split the resources fifty-fifty. This would result in half the maximum output of X and half the maximum output of Y. But suppose one factor is relatively better suited to one industry than another, and the opposite is true (by definition) for the other. Then a different split should be able to result in higher output of both goods. The greater the difference in the factor intensities, the greater the benefits of a reallocation of factors across industries.</t>
  </si>
  <si>
    <t>The numeraire in this implementation of the HOS model is implicitly the foreign exchange rate. To simulate a numeraire shock, change both prices by the same proportion (cells E13 and F13). The consequence will be an increase in the prices of labor and capital, and an increase in income by the same proportion, but no changes in the rest of the economic system. The economic meaning of the result is that in a general equilibrium model like this one agents do not suffer from money illusion, they recognize that an increase in all prices by the same proportion changes nothing real in the economy.</t>
  </si>
  <si>
    <t>A rise in productivity can be simulated by increasing the technology shift parameters (cells L18 and M18). Interesting technology shifts can be made in one sector only, or both. Consider an unbiased increase in productivity, by increasing the values in both L18 and M18 by the same proportion. The result is in some ways similar to the no money illusion, both factor prices rise by the same proportion, and factor allocations do not change. However, welfare increases, as does output and consumption. More goods are now being produced with the same resources, and society is better off. Try the same experiment after first inducing trade by changing the initial prices, endowments or preferences. Does this matter? The answer is no. The important lesson is that changes in productivity increase income, and this is no less true for an open economy than a closed one.</t>
  </si>
  <si>
    <t>1. Price-Factor Price Relationship (Stolper-Samuelson Theorem)</t>
  </si>
  <si>
    <t>2. Endowment-Output Relationship (Rybczynski Theorem)</t>
  </si>
  <si>
    <t>3. Price-Output Relationship (Concavity of the PPF)</t>
  </si>
  <si>
    <t>4. Factor Intensities and the PPF</t>
  </si>
  <si>
    <t>5. No Money Illusion (Numeraire Shock)</t>
  </si>
  <si>
    <t>6. Technological Change and Output/Income</t>
  </si>
</sst>
</file>

<file path=xl/styles.xml><?xml version="1.0" encoding="utf-8"?>
<styleSheet xmlns="http://schemas.openxmlformats.org/spreadsheetml/2006/main">
  <numFmts count="3">
    <numFmt numFmtId="164" formatCode="0.0"/>
    <numFmt numFmtId="165" formatCode="0.0_ "/>
    <numFmt numFmtId="166" formatCode="0.000"/>
  </numFmts>
  <fonts count="23">
    <font>
      <sz val="10"/>
      <name val="Arial"/>
      <family val="2"/>
    </font>
    <font>
      <sz val="10"/>
      <name val="Arial"/>
      <family val="2"/>
    </font>
    <font>
      <sz val="9"/>
      <name val="Arial"/>
      <family val="2"/>
    </font>
    <font>
      <sz val="10"/>
      <color indexed="9"/>
      <name val="Arial"/>
      <family val="2"/>
    </font>
    <font>
      <sz val="10"/>
      <name val="Arial"/>
      <family val="2"/>
    </font>
    <font>
      <b/>
      <sz val="10"/>
      <name val="Arial"/>
      <family val="2"/>
    </font>
    <font>
      <sz val="10"/>
      <name val="Arial"/>
      <family val="2"/>
    </font>
    <font>
      <sz val="10"/>
      <name val="Arial"/>
      <family val="2"/>
    </font>
    <font>
      <sz val="10"/>
      <name val="Arial"/>
      <family val="2"/>
    </font>
    <font>
      <b/>
      <sz val="10"/>
      <color indexed="9"/>
      <name val="Arial"/>
      <family val="2"/>
    </font>
    <font>
      <b/>
      <sz val="12"/>
      <color indexed="9"/>
      <name val="Arial"/>
      <family val="2"/>
    </font>
    <font>
      <b/>
      <sz val="10"/>
      <color theme="4" tint="-0.249977111117893"/>
      <name val="Arial"/>
      <family val="2"/>
    </font>
    <font>
      <sz val="10"/>
      <color theme="4" tint="-0.249977111117893"/>
      <name val="Arial"/>
      <family val="2"/>
    </font>
    <font>
      <sz val="10"/>
      <color theme="4" tint="-0.499984740745262"/>
      <name val="Arial"/>
      <family val="2"/>
    </font>
    <font>
      <sz val="10"/>
      <color theme="4" tint="0.79998168889431442"/>
      <name val="Arial"/>
      <family val="2"/>
    </font>
    <font>
      <b/>
      <sz val="12"/>
      <color theme="0"/>
      <name val="Arial"/>
      <family val="2"/>
    </font>
    <font>
      <sz val="10"/>
      <color theme="0"/>
      <name val="Arial"/>
      <family val="2"/>
    </font>
    <font>
      <sz val="9"/>
      <color theme="4" tint="-0.249977111117893"/>
      <name val="Arial"/>
      <family val="2"/>
    </font>
    <font>
      <sz val="14"/>
      <color rgb="FF0B5394"/>
      <name val="Calibri"/>
      <family val="2"/>
      <scheme val="minor"/>
    </font>
    <font>
      <sz val="11"/>
      <name val="Calibri"/>
      <family val="2"/>
      <scheme val="minor"/>
    </font>
    <font>
      <sz val="11"/>
      <color rgb="FF0B5394"/>
      <name val="Calibri"/>
      <family val="2"/>
      <scheme val="minor"/>
    </font>
    <font>
      <sz val="11"/>
      <color theme="1" tint="0.34998626667073579"/>
      <name val="Calibri"/>
      <family val="2"/>
      <scheme val="minor"/>
    </font>
    <font>
      <sz val="11"/>
      <color rgb="FF666666"/>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theme="4" tint="-0.499984740745262"/>
      </top>
      <bottom style="thin">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right/>
      <top/>
      <bottom style="double">
        <color theme="3"/>
      </bottom>
      <diagonal/>
    </border>
  </borders>
  <cellStyleXfs count="1">
    <xf numFmtId="0" fontId="0" fillId="0" borderId="0"/>
  </cellStyleXfs>
  <cellXfs count="87">
    <xf numFmtId="0" fontId="0" fillId="0" borderId="0" xfId="0"/>
    <xf numFmtId="0" fontId="6" fillId="2" borderId="0" xfId="0" applyFont="1" applyFill="1" applyBorder="1"/>
    <xf numFmtId="0" fontId="4" fillId="2" borderId="0" xfId="0" applyFont="1" applyFill="1" applyBorder="1"/>
    <xf numFmtId="164" fontId="4" fillId="2" borderId="0" xfId="0" applyNumberFormat="1" applyFont="1" applyFill="1" applyBorder="1"/>
    <xf numFmtId="0" fontId="5" fillId="2" borderId="0" xfId="0" applyFont="1" applyFill="1" applyBorder="1" applyAlignment="1">
      <alignment horizontal="center"/>
    </xf>
    <xf numFmtId="0" fontId="5" fillId="2" borderId="0" xfId="0" applyFont="1" applyFill="1" applyBorder="1"/>
    <xf numFmtId="0" fontId="7" fillId="2" borderId="0" xfId="0" applyFont="1" applyFill="1" applyBorder="1"/>
    <xf numFmtId="164" fontId="7" fillId="2" borderId="0" xfId="0" applyNumberFormat="1" applyFont="1" applyFill="1" applyBorder="1"/>
    <xf numFmtId="164" fontId="6" fillId="2" borderId="0" xfId="0" applyNumberFormat="1" applyFont="1" applyFill="1" applyBorder="1"/>
    <xf numFmtId="165" fontId="4" fillId="2" borderId="0" xfId="0" applyNumberFormat="1" applyFont="1" applyFill="1" applyBorder="1" applyAlignment="1">
      <alignment horizontal="right"/>
    </xf>
    <xf numFmtId="165" fontId="4" fillId="2" borderId="0" xfId="0" applyNumberFormat="1" applyFont="1" applyFill="1" applyBorder="1"/>
    <xf numFmtId="0" fontId="4" fillId="4" borderId="0" xfId="0" applyFont="1" applyFill="1" applyBorder="1"/>
    <xf numFmtId="0" fontId="6" fillId="4" borderId="0" xfId="0" applyFont="1" applyFill="1" applyBorder="1"/>
    <xf numFmtId="2" fontId="9" fillId="5" borderId="0" xfId="0" applyNumberFormat="1" applyFont="1" applyFill="1" applyBorder="1"/>
    <xf numFmtId="2" fontId="3" fillId="5" borderId="0" xfId="0" applyNumberFormat="1" applyFont="1" applyFill="1" applyBorder="1"/>
    <xf numFmtId="0" fontId="6" fillId="5" borderId="0" xfId="0" applyFont="1" applyFill="1" applyBorder="1"/>
    <xf numFmtId="2" fontId="1" fillId="5" borderId="0" xfId="0" applyNumberFormat="1" applyFont="1" applyFill="1" applyBorder="1"/>
    <xf numFmtId="2" fontId="5" fillId="5" borderId="0" xfId="0" applyNumberFormat="1" applyFont="1" applyFill="1" applyBorder="1"/>
    <xf numFmtId="2" fontId="6" fillId="5" borderId="0" xfId="0" applyNumberFormat="1" applyFont="1" applyFill="1" applyBorder="1"/>
    <xf numFmtId="2" fontId="7" fillId="5" borderId="0" xfId="0" applyNumberFormat="1" applyFont="1" applyFill="1" applyBorder="1"/>
    <xf numFmtId="0" fontId="3" fillId="5" borderId="0" xfId="0" applyFont="1" applyFill="1" applyBorder="1"/>
    <xf numFmtId="0" fontId="7" fillId="5" borderId="0" xfId="0" applyFont="1" applyFill="1" applyBorder="1"/>
    <xf numFmtId="0" fontId="1" fillId="5" borderId="0" xfId="0" applyFont="1" applyFill="1" applyBorder="1"/>
    <xf numFmtId="0" fontId="5" fillId="5" borderId="0" xfId="0" applyFont="1" applyFill="1" applyBorder="1"/>
    <xf numFmtId="0" fontId="1" fillId="5" borderId="0" xfId="0" applyFont="1" applyFill="1" applyBorder="1" applyAlignment="1">
      <alignment horizontal="center"/>
    </xf>
    <xf numFmtId="0" fontId="5" fillId="5" borderId="0" xfId="0" applyFont="1" applyFill="1" applyBorder="1" applyAlignment="1">
      <alignment horizontal="center"/>
    </xf>
    <xf numFmtId="2" fontId="8" fillId="5" borderId="0" xfId="0" applyNumberFormat="1" applyFont="1" applyFill="1" applyBorder="1"/>
    <xf numFmtId="2" fontId="11" fillId="5" borderId="0" xfId="0" applyNumberFormat="1" applyFont="1" applyFill="1" applyBorder="1"/>
    <xf numFmtId="2" fontId="12" fillId="5" borderId="0" xfId="0" applyNumberFormat="1" applyFont="1" applyFill="1" applyBorder="1"/>
    <xf numFmtId="2" fontId="13" fillId="5" borderId="0" xfId="0" applyNumberFormat="1" applyFont="1" applyFill="1" applyBorder="1" applyAlignment="1">
      <alignment horizontal="center"/>
    </xf>
    <xf numFmtId="0" fontId="12" fillId="5" borderId="0" xfId="0" applyFont="1" applyFill="1" applyBorder="1" applyAlignment="1">
      <alignment horizontal="center"/>
    </xf>
    <xf numFmtId="0" fontId="11" fillId="5" borderId="0" xfId="0" applyFont="1" applyFill="1" applyBorder="1" applyAlignment="1">
      <alignment horizontal="center"/>
    </xf>
    <xf numFmtId="0" fontId="14" fillId="5" borderId="0" xfId="0" applyFont="1" applyFill="1" applyBorder="1"/>
    <xf numFmtId="0" fontId="10" fillId="6" borderId="0" xfId="0" applyFont="1" applyFill="1" applyBorder="1"/>
    <xf numFmtId="0" fontId="3" fillId="6" borderId="0" xfId="0" applyFont="1" applyFill="1" applyBorder="1"/>
    <xf numFmtId="0" fontId="6" fillId="6" borderId="0" xfId="0" applyFont="1" applyFill="1" applyBorder="1"/>
    <xf numFmtId="0" fontId="15" fillId="6" borderId="0" xfId="0" applyFont="1" applyFill="1" applyBorder="1"/>
    <xf numFmtId="2" fontId="6" fillId="6" borderId="0" xfId="0" applyNumberFormat="1" applyFont="1" applyFill="1" applyBorder="1"/>
    <xf numFmtId="2" fontId="6" fillId="6" borderId="0" xfId="0" applyNumberFormat="1" applyFont="1" applyFill="1" applyBorder="1" applyProtection="1">
      <protection locked="0"/>
    </xf>
    <xf numFmtId="0" fontId="4" fillId="5" borderId="0" xfId="0" applyFont="1" applyFill="1" applyBorder="1"/>
    <xf numFmtId="2" fontId="13" fillId="7" borderId="4" xfId="0" applyNumberFormat="1" applyFont="1" applyFill="1" applyBorder="1"/>
    <xf numFmtId="2" fontId="13" fillId="7" borderId="5" xfId="0" applyNumberFormat="1" applyFont="1" applyFill="1" applyBorder="1"/>
    <xf numFmtId="2" fontId="13" fillId="7" borderId="1" xfId="0" applyNumberFormat="1" applyFont="1" applyFill="1" applyBorder="1"/>
    <xf numFmtId="2" fontId="13" fillId="7" borderId="2" xfId="0" applyNumberFormat="1" applyFont="1" applyFill="1" applyBorder="1"/>
    <xf numFmtId="2" fontId="13" fillId="5" borderId="0" xfId="0" applyNumberFormat="1" applyFont="1" applyFill="1" applyBorder="1"/>
    <xf numFmtId="2" fontId="13" fillId="8" borderId="1" xfId="0" applyNumberFormat="1" applyFont="1" applyFill="1" applyBorder="1" applyProtection="1">
      <protection locked="0"/>
    </xf>
    <xf numFmtId="2" fontId="13" fillId="8" borderId="1" xfId="0" applyNumberFormat="1" applyFont="1" applyFill="1" applyBorder="1"/>
    <xf numFmtId="0" fontId="13" fillId="5" borderId="0" xfId="0" applyFont="1" applyFill="1" applyBorder="1" applyAlignment="1">
      <alignment horizontal="center"/>
    </xf>
    <xf numFmtId="2" fontId="13" fillId="3" borderId="1" xfId="0" applyNumberFormat="1" applyFont="1" applyFill="1" applyBorder="1" applyProtection="1">
      <protection locked="0"/>
    </xf>
    <xf numFmtId="0" fontId="16" fillId="6" borderId="0" xfId="0" applyFont="1" applyFill="1" applyBorder="1"/>
    <xf numFmtId="0" fontId="16" fillId="6" borderId="0" xfId="0" applyFont="1" applyFill="1" applyBorder="1" applyAlignment="1">
      <alignment horizontal="center"/>
    </xf>
    <xf numFmtId="0" fontId="4" fillId="6" borderId="0" xfId="0" applyFont="1" applyFill="1" applyBorder="1"/>
    <xf numFmtId="0" fontId="11" fillId="5" borderId="0" xfId="0" applyFont="1" applyFill="1" applyBorder="1"/>
    <xf numFmtId="0" fontId="12" fillId="5" borderId="0" xfId="0" applyFont="1" applyFill="1" applyBorder="1"/>
    <xf numFmtId="0" fontId="7" fillId="6" borderId="0" xfId="0" applyFont="1" applyFill="1" applyBorder="1"/>
    <xf numFmtId="0" fontId="5" fillId="5" borderId="0" xfId="0" applyFont="1" applyFill="1" applyBorder="1" applyAlignment="1">
      <alignment horizontal="left"/>
    </xf>
    <xf numFmtId="0" fontId="0" fillId="5" borderId="0" xfId="0" applyFont="1" applyFill="1" applyBorder="1"/>
    <xf numFmtId="2" fontId="13" fillId="8" borderId="3" xfId="0" applyNumberFormat="1" applyFont="1" applyFill="1" applyBorder="1" applyProtection="1">
      <protection locked="0"/>
    </xf>
    <xf numFmtId="2" fontId="13" fillId="5" borderId="0" xfId="0" applyNumberFormat="1" applyFont="1" applyFill="1" applyBorder="1" applyProtection="1">
      <protection locked="0"/>
    </xf>
    <xf numFmtId="0" fontId="0" fillId="6" borderId="0" xfId="0" applyFont="1" applyFill="1" applyBorder="1"/>
    <xf numFmtId="0" fontId="8" fillId="6" borderId="0" xfId="0" applyFont="1" applyFill="1" applyBorder="1"/>
    <xf numFmtId="2" fontId="13" fillId="8" borderId="5" xfId="0" applyNumberFormat="1" applyFont="1" applyFill="1" applyBorder="1" applyProtection="1">
      <protection locked="0"/>
    </xf>
    <xf numFmtId="2" fontId="6" fillId="5" borderId="0" xfId="0" applyNumberFormat="1" applyFont="1" applyFill="1" applyBorder="1" applyProtection="1">
      <protection locked="0"/>
    </xf>
    <xf numFmtId="0" fontId="2" fillId="5" borderId="0" xfId="0" applyFont="1" applyFill="1" applyBorder="1"/>
    <xf numFmtId="2" fontId="8" fillId="5" borderId="0" xfId="0" applyNumberFormat="1" applyFont="1" applyFill="1" applyBorder="1" applyProtection="1">
      <protection locked="0"/>
    </xf>
    <xf numFmtId="0" fontId="17" fillId="5" borderId="0" xfId="0" applyFont="1" applyFill="1" applyBorder="1"/>
    <xf numFmtId="0" fontId="3" fillId="4" borderId="0" xfId="0" applyFont="1" applyFill="1" applyBorder="1" applyAlignment="1">
      <alignment horizontal="center"/>
    </xf>
    <xf numFmtId="0" fontId="3" fillId="6" borderId="0" xfId="0" applyFont="1" applyFill="1" applyBorder="1" applyAlignment="1">
      <alignment horizontal="center"/>
    </xf>
    <xf numFmtId="166" fontId="14" fillId="5" borderId="0" xfId="0" applyNumberFormat="1" applyFont="1" applyFill="1" applyBorder="1"/>
    <xf numFmtId="2" fontId="7" fillId="6" borderId="0" xfId="0" applyNumberFormat="1" applyFont="1" applyFill="1" applyBorder="1"/>
    <xf numFmtId="0" fontId="1" fillId="6" borderId="0" xfId="0" applyFont="1" applyFill="1" applyBorder="1" applyAlignment="1">
      <alignment horizontal="center"/>
    </xf>
    <xf numFmtId="2" fontId="8" fillId="6" borderId="0" xfId="0" applyNumberFormat="1" applyFont="1" applyFill="1" applyBorder="1"/>
    <xf numFmtId="2" fontId="13" fillId="6" borderId="0" xfId="0" applyNumberFormat="1" applyFont="1" applyFill="1" applyBorder="1" applyProtection="1">
      <protection locked="0"/>
    </xf>
    <xf numFmtId="2" fontId="13" fillId="7" borderId="5" xfId="0" applyNumberFormat="1" applyFont="1" applyFill="1" applyBorder="1" applyProtection="1"/>
    <xf numFmtId="2" fontId="13" fillId="7" borderId="3" xfId="0" applyNumberFormat="1" applyFont="1" applyFill="1" applyBorder="1" applyProtection="1"/>
    <xf numFmtId="2" fontId="14" fillId="5" borderId="0" xfId="0" applyNumberFormat="1" applyFont="1" applyFill="1" applyBorder="1"/>
    <xf numFmtId="2" fontId="13" fillId="8" borderId="5" xfId="0" applyNumberFormat="1" applyFont="1" applyFill="1" applyBorder="1" applyProtection="1"/>
    <xf numFmtId="2" fontId="13" fillId="7" borderId="3" xfId="0" applyNumberFormat="1" applyFont="1" applyFill="1" applyBorder="1" applyProtection="1">
      <protection locked="0"/>
    </xf>
    <xf numFmtId="0" fontId="0" fillId="8" borderId="0" xfId="0" applyFill="1"/>
    <xf numFmtId="0" fontId="18" fillId="8" borderId="6" xfId="0" applyFont="1" applyFill="1" applyBorder="1" applyAlignment="1">
      <alignment wrapText="1"/>
    </xf>
    <xf numFmtId="0" fontId="19" fillId="8" borderId="6" xfId="0" applyFont="1" applyFill="1" applyBorder="1"/>
    <xf numFmtId="0" fontId="19" fillId="8" borderId="0" xfId="0" applyFont="1" applyFill="1" applyAlignment="1">
      <alignment horizontal="left" wrapText="1"/>
    </xf>
    <xf numFmtId="0" fontId="20" fillId="8" borderId="0" xfId="0" applyFont="1" applyFill="1" applyAlignment="1">
      <alignment horizontal="left" vertical="center" wrapText="1"/>
    </xf>
    <xf numFmtId="0" fontId="21" fillId="8" borderId="0" xfId="0" applyFont="1" applyFill="1" applyAlignment="1">
      <alignment vertical="center" wrapText="1"/>
    </xf>
    <xf numFmtId="0" fontId="22" fillId="8" borderId="0" xfId="0" applyFont="1" applyFill="1" applyAlignment="1">
      <alignment horizontal="left" vertical="center" wrapText="1"/>
    </xf>
    <xf numFmtId="0" fontId="19" fillId="8" borderId="0" xfId="0" applyFont="1" applyFill="1" applyAlignment="1">
      <alignment wrapText="1"/>
    </xf>
    <xf numFmtId="0" fontId="3" fillId="4" borderId="0"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397873399431695"/>
          <c:y val="0.17436974789915971"/>
          <c:w val="0.83010927022276171"/>
          <c:h val="0.70588235294117663"/>
        </c:manualLayout>
      </c:layout>
      <c:scatterChart>
        <c:scatterStyle val="smoothMarker"/>
        <c:ser>
          <c:idx val="6"/>
          <c:order val="0"/>
          <c:tx>
            <c:v>X Isoquant</c:v>
          </c:tx>
          <c:spPr>
            <a:ln w="12700">
              <a:solidFill>
                <a:srgbClr val="3366FF"/>
              </a:solidFill>
              <a:prstDash val="solid"/>
            </a:ln>
          </c:spPr>
          <c:marker>
            <c:symbol val="none"/>
          </c:marker>
          <c:xVal>
            <c:numRef>
              <c:f>Model!$CK$5:$CK$40</c:f>
              <c:numCache>
                <c:formatCode>0.0</c:formatCode>
                <c:ptCount val="36"/>
                <c:pt idx="0">
                  <c:v>150</c:v>
                </c:pt>
                <c:pt idx="1">
                  <c:v>115.54907531579867</c:v>
                </c:pt>
                <c:pt idx="2">
                  <c:v>90.039107357157192</c:v>
                </c:pt>
                <c:pt idx="3">
                  <c:v>70.902979767037664</c:v>
                </c:pt>
                <c:pt idx="4">
                  <c:v>56.376305380848073</c:v>
                </c:pt>
                <c:pt idx="5">
                  <c:v>45.227327298853545</c:v>
                </c:pt>
                <c:pt idx="6">
                  <c:v>36.583688301776249</c:v>
                </c:pt>
                <c:pt idx="7">
                  <c:v>29.819321566885112</c:v>
                </c:pt>
                <c:pt idx="8">
                  <c:v>24.479368369454502</c:v>
                </c:pt>
                <c:pt idx="9">
                  <c:v>20.229571748208258</c:v>
                </c:pt>
                <c:pt idx="10">
                  <c:v>16.821680872266203</c:v>
                </c:pt>
                <c:pt idx="11">
                  <c:v>14.069487102111957</c:v>
                </c:pt>
                <c:pt idx="12">
                  <c:v>11.832019294995087</c:v>
                </c:pt>
                <c:pt idx="13">
                  <c:v>10.001623391964701</c:v>
                </c:pt>
                <c:pt idx="14">
                  <c:v>8.4954151761783514</c:v>
                </c:pt>
                <c:pt idx="15">
                  <c:v>7.2490894363426595</c:v>
                </c:pt>
                <c:pt idx="16">
                  <c:v>6.2123930606034596</c:v>
                </c:pt>
                <c:pt idx="17">
                  <c:v>5.3457850473514865</c:v>
                </c:pt>
                <c:pt idx="18">
                  <c:v>4.6179512976633816</c:v>
                </c:pt>
                <c:pt idx="19">
                  <c:v>4.0039405776170778</c:v>
                </c:pt>
                <c:pt idx="20">
                  <c:v>3.4837557570102962</c:v>
                </c:pt>
                <c:pt idx="21">
                  <c:v>3.0412814475401642</c:v>
                </c:pt>
                <c:pt idx="22">
                  <c:v>2.6634621201375737</c:v>
                </c:pt>
                <c:pt idx="23">
                  <c:v>2.3396680926362783</c:v>
                </c:pt>
                <c:pt idx="24">
                  <c:v>2.0612034105926749</c:v>
                </c:pt>
                <c:pt idx="25">
                  <c:v>1.8209216074992312</c:v>
                </c:pt>
                <c:pt idx="26">
                  <c:v>1.6129240034969436</c:v>
                </c:pt>
                <c:pt idx="27">
                  <c:v>1.4323215359882027</c:v>
                </c:pt>
                <c:pt idx="28">
                  <c:v>1.275045774805899</c:v>
                </c:pt>
                <c:pt idx="29">
                  <c:v>1.1376982250790113</c:v>
                </c:pt>
                <c:pt idx="30">
                  <c:v>1.0174295928781962</c:v>
                </c:pt>
                <c:pt idx="31">
                  <c:v>0.91184261776144437</c:v>
                </c:pt>
                <c:pt idx="32">
                  <c:v>0.81891353181783366</c:v>
                </c:pt>
                <c:pt idx="33">
                  <c:v>0.73692830926987563</c:v>
                </c:pt>
                <c:pt idx="34">
                  <c:v>0.66443071340484883</c:v>
                </c:pt>
                <c:pt idx="35">
                  <c:v>0.60017979399358101</c:v>
                </c:pt>
              </c:numCache>
            </c:numRef>
          </c:xVal>
          <c:yVal>
            <c:numRef>
              <c:f>Model!$CL$5:$CL$40</c:f>
              <c:numCache>
                <c:formatCode>0.0</c:formatCode>
                <c:ptCount val="36"/>
                <c:pt idx="0">
                  <c:v>56.617193471877805</c:v>
                </c:pt>
                <c:pt idx="1">
                  <c:v>59.285273658395582</c:v>
                </c:pt>
                <c:pt idx="2">
                  <c:v>61.953353844913359</c:v>
                </c:pt>
                <c:pt idx="3">
                  <c:v>64.621434031431136</c:v>
                </c:pt>
                <c:pt idx="4">
                  <c:v>67.28951421794892</c:v>
                </c:pt>
                <c:pt idx="5">
                  <c:v>69.957594404466704</c:v>
                </c:pt>
                <c:pt idx="6">
                  <c:v>72.625674590984488</c:v>
                </c:pt>
                <c:pt idx="7">
                  <c:v>75.293754777502272</c:v>
                </c:pt>
                <c:pt idx="8">
                  <c:v>77.961834964020056</c:v>
                </c:pt>
                <c:pt idx="9">
                  <c:v>80.62991515053784</c:v>
                </c:pt>
                <c:pt idx="10">
                  <c:v>83.297995337055625</c:v>
                </c:pt>
                <c:pt idx="11">
                  <c:v>85.966075523573409</c:v>
                </c:pt>
                <c:pt idx="12">
                  <c:v>88.634155710091193</c:v>
                </c:pt>
                <c:pt idx="13">
                  <c:v>91.302235896608977</c:v>
                </c:pt>
                <c:pt idx="14">
                  <c:v>93.970316083126761</c:v>
                </c:pt>
                <c:pt idx="15">
                  <c:v>96.638396269644545</c:v>
                </c:pt>
                <c:pt idx="16">
                  <c:v>99.306476456162329</c:v>
                </c:pt>
                <c:pt idx="17">
                  <c:v>101.97455664268011</c:v>
                </c:pt>
                <c:pt idx="18">
                  <c:v>104.6426368291979</c:v>
                </c:pt>
                <c:pt idx="19">
                  <c:v>107.31071701571568</c:v>
                </c:pt>
                <c:pt idx="20">
                  <c:v>109.97879720223347</c:v>
                </c:pt>
                <c:pt idx="21">
                  <c:v>112.64687738875125</c:v>
                </c:pt>
                <c:pt idx="22">
                  <c:v>115.31495757526903</c:v>
                </c:pt>
                <c:pt idx="23">
                  <c:v>117.98303776178682</c:v>
                </c:pt>
                <c:pt idx="24">
                  <c:v>120.6511179483046</c:v>
                </c:pt>
                <c:pt idx="25">
                  <c:v>123.31919813482239</c:v>
                </c:pt>
                <c:pt idx="26">
                  <c:v>125.98727832134017</c:v>
                </c:pt>
                <c:pt idx="27">
                  <c:v>128.65535850785795</c:v>
                </c:pt>
                <c:pt idx="28">
                  <c:v>131.32343869437574</c:v>
                </c:pt>
                <c:pt idx="29">
                  <c:v>133.99151888089352</c:v>
                </c:pt>
                <c:pt idx="30">
                  <c:v>136.65959906741131</c:v>
                </c:pt>
                <c:pt idx="31">
                  <c:v>139.32767925392909</c:v>
                </c:pt>
                <c:pt idx="32">
                  <c:v>141.99575944044688</c:v>
                </c:pt>
                <c:pt idx="33">
                  <c:v>144.66383962696466</c:v>
                </c:pt>
                <c:pt idx="34">
                  <c:v>147.33191981348244</c:v>
                </c:pt>
                <c:pt idx="35">
                  <c:v>150</c:v>
                </c:pt>
              </c:numCache>
            </c:numRef>
          </c:yVal>
          <c:smooth val="1"/>
        </c:ser>
        <c:ser>
          <c:idx val="1"/>
          <c:order val="1"/>
          <c:tx>
            <c:v>X Factor Intensity</c:v>
          </c:tx>
          <c:spPr>
            <a:ln w="12700">
              <a:solidFill>
                <a:srgbClr val="000080"/>
              </a:solidFill>
              <a:prstDash val="solid"/>
            </a:ln>
          </c:spPr>
          <c:marker>
            <c:symbol val="none"/>
          </c:marker>
          <c:xVal>
            <c:numRef>
              <c:f>Model!$CW$5:$CW$6</c:f>
              <c:numCache>
                <c:formatCode>0.0</c:formatCode>
                <c:ptCount val="2"/>
                <c:pt idx="0">
                  <c:v>0</c:v>
                </c:pt>
                <c:pt idx="1">
                  <c:v>14.999999999999996</c:v>
                </c:pt>
              </c:numCache>
            </c:numRef>
          </c:xVal>
          <c:yVal>
            <c:numRef>
              <c:f>Model!$CX$5:$CX$6</c:f>
              <c:numCache>
                <c:formatCode>0.0</c:formatCode>
                <c:ptCount val="2"/>
                <c:pt idx="0">
                  <c:v>0</c:v>
                </c:pt>
                <c:pt idx="1">
                  <c:v>84.999999999999986</c:v>
                </c:pt>
              </c:numCache>
            </c:numRef>
          </c:yVal>
          <c:smooth val="1"/>
        </c:ser>
        <c:ser>
          <c:idx val="4"/>
          <c:order val="2"/>
          <c:tx>
            <c:v>X Isocost</c:v>
          </c:tx>
          <c:spPr>
            <a:ln w="12700">
              <a:solidFill>
                <a:srgbClr val="0000FF"/>
              </a:solidFill>
              <a:prstDash val="solid"/>
            </a:ln>
          </c:spPr>
          <c:marker>
            <c:symbol val="none"/>
          </c:marker>
          <c:xVal>
            <c:numRef>
              <c:f>Model!$CQ$5:$CQ$6</c:f>
              <c:numCache>
                <c:formatCode>0.0</c:formatCode>
                <c:ptCount val="2"/>
                <c:pt idx="0">
                  <c:v>99.999999999999957</c:v>
                </c:pt>
                <c:pt idx="1">
                  <c:v>0</c:v>
                </c:pt>
              </c:numCache>
            </c:numRef>
          </c:xVal>
          <c:yVal>
            <c:numRef>
              <c:f>Model!$CR$5:$CR$6</c:f>
              <c:numCache>
                <c:formatCode>0.0</c:formatCode>
                <c:ptCount val="2"/>
                <c:pt idx="0">
                  <c:v>0</c:v>
                </c:pt>
                <c:pt idx="1">
                  <c:v>99.999999999999986</c:v>
                </c:pt>
              </c:numCache>
            </c:numRef>
          </c:yVal>
          <c:smooth val="1"/>
        </c:ser>
        <c:ser>
          <c:idx val="3"/>
          <c:order val="3"/>
          <c:tx>
            <c:v>Endowment Ray</c:v>
          </c:tx>
          <c:spPr>
            <a:ln w="12700">
              <a:solidFill>
                <a:srgbClr val="000000"/>
              </a:solidFill>
              <a:prstDash val="solid"/>
            </a:ln>
          </c:spPr>
          <c:marker>
            <c:symbol val="none"/>
          </c:marker>
          <c:xVal>
            <c:numRef>
              <c:f>Model!$DC$5:$DC$6</c:f>
              <c:numCache>
                <c:formatCode>0.0</c:formatCode>
                <c:ptCount val="2"/>
                <c:pt idx="0">
                  <c:v>0</c:v>
                </c:pt>
                <c:pt idx="1">
                  <c:v>100</c:v>
                </c:pt>
              </c:numCache>
            </c:numRef>
          </c:xVal>
          <c:yVal>
            <c:numRef>
              <c:f>Model!$DD$5:$DD$6</c:f>
              <c:numCache>
                <c:formatCode>0.0</c:formatCode>
                <c:ptCount val="2"/>
                <c:pt idx="0">
                  <c:v>0</c:v>
                </c:pt>
                <c:pt idx="1">
                  <c:v>100</c:v>
                </c:pt>
              </c:numCache>
            </c:numRef>
          </c:yVal>
          <c:smooth val="1"/>
        </c:ser>
        <c:ser>
          <c:idx val="7"/>
          <c:order val="4"/>
          <c:tx>
            <c:v>Y Isoquant</c:v>
          </c:tx>
          <c:spPr>
            <a:ln w="12700">
              <a:solidFill>
                <a:srgbClr val="FF00FF"/>
              </a:solidFill>
              <a:prstDash val="solid"/>
            </a:ln>
          </c:spPr>
          <c:marker>
            <c:symbol val="none"/>
          </c:marker>
          <c:xVal>
            <c:numRef>
              <c:f>Model!$CN$5:$CN$40</c:f>
              <c:numCache>
                <c:formatCode>0.0</c:formatCode>
                <c:ptCount val="36"/>
                <c:pt idx="0">
                  <c:v>150</c:v>
                </c:pt>
                <c:pt idx="1">
                  <c:v>103.67058219402647</c:v>
                </c:pt>
                <c:pt idx="2">
                  <c:v>92.770146197807392</c:v>
                </c:pt>
                <c:pt idx="3">
                  <c:v>86.702172561595958</c:v>
                </c:pt>
                <c:pt idx="4">
                  <c:v>82.574242380948505</c:v>
                </c:pt>
                <c:pt idx="5">
                  <c:v>79.481326759077433</c:v>
                </c:pt>
                <c:pt idx="6">
                  <c:v>77.026846787217778</c:v>
                </c:pt>
                <c:pt idx="7">
                  <c:v>75.003078081230228</c:v>
                </c:pt>
                <c:pt idx="8">
                  <c:v>73.288205058028908</c:v>
                </c:pt>
                <c:pt idx="9">
                  <c:v>71.804951293184629</c:v>
                </c:pt>
                <c:pt idx="10">
                  <c:v>70.50136450624467</c:v>
                </c:pt>
                <c:pt idx="11">
                  <c:v>69.340919596232467</c:v>
                </c:pt>
                <c:pt idx="12">
                  <c:v>68.297007575813097</c:v>
                </c:pt>
                <c:pt idx="13">
                  <c:v>67.349673287008017</c:v>
                </c:pt>
                <c:pt idx="14">
                  <c:v>66.483586657536009</c:v>
                </c:pt>
                <c:pt idx="15">
                  <c:v>65.686728687152808</c:v>
                </c:pt>
                <c:pt idx="16">
                  <c:v>64.949510787596026</c:v>
                </c:pt>
                <c:pt idx="17">
                  <c:v>64.264167124363865</c:v>
                </c:pt>
                <c:pt idx="18">
                  <c:v>63.624324666565911</c:v>
                </c:pt>
                <c:pt idx="19">
                  <c:v>63.024692239415614</c:v>
                </c:pt>
                <c:pt idx="20">
                  <c:v>62.460831266728114</c:v>
                </c:pt>
                <c:pt idx="21">
                  <c:v>61.92898382944616</c:v>
                </c:pt>
                <c:pt idx="22">
                  <c:v>61.425941727946451</c:v>
                </c:pt>
                <c:pt idx="23">
                  <c:v>60.948945393093801</c:v>
                </c:pt>
                <c:pt idx="24">
                  <c:v>60.495604868711993</c:v>
                </c:pt>
                <c:pt idx="25">
                  <c:v>60.063837347622616</c:v>
                </c:pt>
                <c:pt idx="26">
                  <c:v>59.651817284013013</c:v>
                </c:pt>
                <c:pt idx="27">
                  <c:v>59.257936173727707</c:v>
                </c:pt>
                <c:pt idx="28">
                  <c:v>58.880769847436056</c:v>
                </c:pt>
                <c:pt idx="29">
                  <c:v>58.519051660380974</c:v>
                </c:pt>
                <c:pt idx="30">
                  <c:v>58.171650352867886</c:v>
                </c:pt>
                <c:pt idx="31">
                  <c:v>57.837551642131629</c:v>
                </c:pt>
                <c:pt idx="32">
                  <c:v>57.515842818819735</c:v>
                </c:pt>
                <c:pt idx="33">
                  <c:v>57.205699780783327</c:v>
                </c:pt>
                <c:pt idx="34">
                  <c:v>56.906376057637559</c:v>
                </c:pt>
                <c:pt idx="35">
                  <c:v>56.617193471877854</c:v>
                </c:pt>
              </c:numCache>
            </c:numRef>
          </c:xVal>
          <c:yVal>
            <c:numRef>
              <c:f>Model!$CO$5:$CO$40</c:f>
              <c:numCache>
                <c:formatCode>0.0</c:formatCode>
                <c:ptCount val="36"/>
                <c:pt idx="0">
                  <c:v>0.60017979399358101</c:v>
                </c:pt>
                <c:pt idx="1">
                  <c:v>4.8687460855937639</c:v>
                </c:pt>
                <c:pt idx="2">
                  <c:v>9.1373123771939468</c:v>
                </c:pt>
                <c:pt idx="3">
                  <c:v>13.405878668794131</c:v>
                </c:pt>
                <c:pt idx="4">
                  <c:v>17.674444960394315</c:v>
                </c:pt>
                <c:pt idx="5">
                  <c:v>21.943011251994498</c:v>
                </c:pt>
                <c:pt idx="6">
                  <c:v>26.211577543594682</c:v>
                </c:pt>
                <c:pt idx="7">
                  <c:v>30.480143835194866</c:v>
                </c:pt>
                <c:pt idx="8">
                  <c:v>34.748710126795046</c:v>
                </c:pt>
                <c:pt idx="9">
                  <c:v>39.017276418395227</c:v>
                </c:pt>
                <c:pt idx="10">
                  <c:v>43.285842709995407</c:v>
                </c:pt>
                <c:pt idx="11">
                  <c:v>47.554409001595587</c:v>
                </c:pt>
                <c:pt idx="12">
                  <c:v>51.822975293195768</c:v>
                </c:pt>
                <c:pt idx="13">
                  <c:v>56.091541584795948</c:v>
                </c:pt>
                <c:pt idx="14">
                  <c:v>60.360107876396128</c:v>
                </c:pt>
                <c:pt idx="15">
                  <c:v>64.628674167996309</c:v>
                </c:pt>
                <c:pt idx="16">
                  <c:v>68.897240459596489</c:v>
                </c:pt>
                <c:pt idx="17">
                  <c:v>73.165806751196669</c:v>
                </c:pt>
                <c:pt idx="18">
                  <c:v>77.43437304279685</c:v>
                </c:pt>
                <c:pt idx="19">
                  <c:v>81.70293933439703</c:v>
                </c:pt>
                <c:pt idx="20">
                  <c:v>85.97150562599721</c:v>
                </c:pt>
                <c:pt idx="21">
                  <c:v>90.24007191759739</c:v>
                </c:pt>
                <c:pt idx="22">
                  <c:v>94.508638209197571</c:v>
                </c:pt>
                <c:pt idx="23">
                  <c:v>98.777204500797751</c:v>
                </c:pt>
                <c:pt idx="24">
                  <c:v>103.04577079239793</c:v>
                </c:pt>
                <c:pt idx="25">
                  <c:v>107.31433708399811</c:v>
                </c:pt>
                <c:pt idx="26">
                  <c:v>111.58290337559829</c:v>
                </c:pt>
                <c:pt idx="27">
                  <c:v>115.85146966719847</c:v>
                </c:pt>
                <c:pt idx="28">
                  <c:v>120.12003595879865</c:v>
                </c:pt>
                <c:pt idx="29">
                  <c:v>124.38860225039883</c:v>
                </c:pt>
                <c:pt idx="30">
                  <c:v>128.65716854199903</c:v>
                </c:pt>
                <c:pt idx="31">
                  <c:v>132.92573483359922</c:v>
                </c:pt>
                <c:pt idx="32">
                  <c:v>137.19430112519942</c:v>
                </c:pt>
                <c:pt idx="33">
                  <c:v>141.46286741679961</c:v>
                </c:pt>
                <c:pt idx="34">
                  <c:v>145.73143370839981</c:v>
                </c:pt>
                <c:pt idx="35">
                  <c:v>150</c:v>
                </c:pt>
              </c:numCache>
            </c:numRef>
          </c:yVal>
          <c:smooth val="1"/>
        </c:ser>
        <c:ser>
          <c:idx val="2"/>
          <c:order val="5"/>
          <c:tx>
            <c:v>Y Factor Intensity</c:v>
          </c:tx>
          <c:spPr>
            <a:ln w="12700">
              <a:solidFill>
                <a:srgbClr val="800000"/>
              </a:solidFill>
              <a:prstDash val="solid"/>
            </a:ln>
          </c:spPr>
          <c:marker>
            <c:symbol val="none"/>
          </c:marker>
          <c:xVal>
            <c:numRef>
              <c:f>Model!$CZ$5:$CZ$6</c:f>
              <c:numCache>
                <c:formatCode>0.0</c:formatCode>
                <c:ptCount val="2"/>
                <c:pt idx="0">
                  <c:v>0</c:v>
                </c:pt>
                <c:pt idx="1">
                  <c:v>84.999999999999986</c:v>
                </c:pt>
              </c:numCache>
            </c:numRef>
          </c:xVal>
          <c:yVal>
            <c:numRef>
              <c:f>Model!$DA$5:$DA$6</c:f>
              <c:numCache>
                <c:formatCode>0.0</c:formatCode>
                <c:ptCount val="2"/>
                <c:pt idx="0">
                  <c:v>0</c:v>
                </c:pt>
                <c:pt idx="1">
                  <c:v>14.999999999999998</c:v>
                </c:pt>
              </c:numCache>
            </c:numRef>
          </c:yVal>
          <c:smooth val="1"/>
        </c:ser>
        <c:ser>
          <c:idx val="5"/>
          <c:order val="6"/>
          <c:tx>
            <c:v>Y Isocost</c:v>
          </c:tx>
          <c:spPr>
            <a:ln w="12700">
              <a:solidFill>
                <a:srgbClr val="FF0000"/>
              </a:solidFill>
              <a:prstDash val="solid"/>
            </a:ln>
          </c:spPr>
          <c:marker>
            <c:symbol val="none"/>
          </c:marker>
          <c:xVal>
            <c:numRef>
              <c:f>Model!$CT$5:$CT$6</c:f>
              <c:numCache>
                <c:formatCode>0.0</c:formatCode>
                <c:ptCount val="2"/>
                <c:pt idx="0">
                  <c:v>99.999999999999957</c:v>
                </c:pt>
                <c:pt idx="1">
                  <c:v>0</c:v>
                </c:pt>
              </c:numCache>
            </c:numRef>
          </c:xVal>
          <c:yVal>
            <c:numRef>
              <c:f>Model!$CU$5:$CU$6</c:f>
              <c:numCache>
                <c:formatCode>0.0</c:formatCode>
                <c:ptCount val="2"/>
                <c:pt idx="0">
                  <c:v>0</c:v>
                </c:pt>
                <c:pt idx="1">
                  <c:v>99.999999999999986</c:v>
                </c:pt>
              </c:numCache>
            </c:numRef>
          </c:yVal>
          <c:smooth val="1"/>
        </c:ser>
        <c:axId val="132922752"/>
        <c:axId val="132937216"/>
      </c:scatterChart>
      <c:valAx>
        <c:axId val="132922752"/>
        <c:scaling>
          <c:orientation val="minMax"/>
          <c:max val="150"/>
          <c:min val="0"/>
        </c:scaling>
        <c:axPos val="b"/>
        <c:title>
          <c:tx>
            <c:rich>
              <a:bodyPr/>
              <a:lstStyle/>
              <a:p>
                <a:pPr>
                  <a:defRPr sz="975" b="1" i="0" u="none" strike="noStrike" baseline="0">
                    <a:solidFill>
                      <a:srgbClr val="000000"/>
                    </a:solidFill>
                    <a:latin typeface="Arial"/>
                    <a:ea typeface="Arial"/>
                    <a:cs typeface="Arial"/>
                  </a:defRPr>
                </a:pPr>
                <a:r>
                  <a:t>Labor</a:t>
                </a:r>
              </a:p>
            </c:rich>
          </c:tx>
          <c:layout>
            <c:manualLayout>
              <c:xMode val="edge"/>
              <c:yMode val="edge"/>
              <c:x val="0.48602249072314235"/>
              <c:y val="0.94327739575539482"/>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2937216"/>
        <c:crosses val="autoZero"/>
        <c:crossBetween val="midCat"/>
        <c:majorUnit val="25"/>
      </c:valAx>
      <c:valAx>
        <c:axId val="132937216"/>
        <c:scaling>
          <c:orientation val="minMax"/>
          <c:max val="1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t>Capital</a:t>
                </a:r>
              </a:p>
            </c:rich>
          </c:tx>
          <c:layout>
            <c:manualLayout>
              <c:xMode val="edge"/>
              <c:yMode val="edge"/>
              <c:x val="1.0752556792469907E-2"/>
              <c:y val="0.4768907732687260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2922752"/>
        <c:crosses val="autoZero"/>
        <c:crossBetween val="midCat"/>
        <c:majorUnit val="25"/>
      </c:valAx>
      <c:spPr>
        <a:solidFill>
          <a:srgbClr val="FFFFFF"/>
        </a:solidFill>
        <a:ln w="25400">
          <a:noFill/>
        </a:ln>
      </c:spPr>
    </c:plotArea>
    <c:legend>
      <c:legendPos val="t"/>
      <c:layout>
        <c:manualLayout>
          <c:xMode val="edge"/>
          <c:yMode val="edge"/>
          <c:wMode val="edge"/>
          <c:hMode val="edge"/>
          <c:x val="0.15053783147796182"/>
          <c:y val="1.6806688756665598E-2"/>
          <c:w val="0.90967915648474973"/>
          <c:h val="0.14285721072196292"/>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84796573875803"/>
          <c:y val="0.10084033613445363"/>
          <c:w val="0.81584582441113596"/>
          <c:h val="0.77731092436974791"/>
        </c:manualLayout>
      </c:layout>
      <c:scatterChart>
        <c:scatterStyle val="smoothMarker"/>
        <c:ser>
          <c:idx val="4"/>
          <c:order val="0"/>
          <c:tx>
            <c:v>Budget Constraint</c:v>
          </c:tx>
          <c:spPr>
            <a:ln w="12700">
              <a:solidFill>
                <a:srgbClr val="000000"/>
              </a:solidFill>
              <a:prstDash val="solid"/>
            </a:ln>
          </c:spPr>
          <c:marker>
            <c:symbol val="none"/>
          </c:marker>
          <c:xVal>
            <c:numRef>
              <c:f>Model!$EP$5:$EP$6</c:f>
              <c:numCache>
                <c:formatCode>0.0</c:formatCode>
                <c:ptCount val="2"/>
                <c:pt idx="0">
                  <c:v>199.99999999999991</c:v>
                </c:pt>
                <c:pt idx="1">
                  <c:v>0</c:v>
                </c:pt>
              </c:numCache>
            </c:numRef>
          </c:xVal>
          <c:yVal>
            <c:numRef>
              <c:f>Model!$EQ$5:$EQ$6</c:f>
              <c:numCache>
                <c:formatCode>0.0</c:formatCode>
                <c:ptCount val="2"/>
                <c:pt idx="0">
                  <c:v>0</c:v>
                </c:pt>
                <c:pt idx="1">
                  <c:v>199.99999999999991</c:v>
                </c:pt>
              </c:numCache>
            </c:numRef>
          </c:yVal>
          <c:smooth val="1"/>
        </c:ser>
        <c:ser>
          <c:idx val="0"/>
          <c:order val="1"/>
          <c:tx>
            <c:v>Indifference Curve</c:v>
          </c:tx>
          <c:spPr>
            <a:ln w="12700">
              <a:solidFill>
                <a:srgbClr val="000080"/>
              </a:solidFill>
              <a:prstDash val="solid"/>
            </a:ln>
          </c:spPr>
          <c:marker>
            <c:symbol val="none"/>
          </c:marker>
          <c:xVal>
            <c:numRef>
              <c:f>Model!$EM$5:$EM$40</c:f>
              <c:numCache>
                <c:formatCode>0.0</c:formatCode>
                <c:ptCount val="36"/>
                <c:pt idx="0">
                  <c:v>199.99999999999991</c:v>
                </c:pt>
                <c:pt idx="1">
                  <c:v>184.21052631578939</c:v>
                </c:pt>
                <c:pt idx="2">
                  <c:v>170.7317073170731</c:v>
                </c:pt>
                <c:pt idx="3">
                  <c:v>159.09090909090904</c:v>
                </c:pt>
                <c:pt idx="4">
                  <c:v>148.93617021276592</c:v>
                </c:pt>
                <c:pt idx="5">
                  <c:v>139.99999999999997</c:v>
                </c:pt>
                <c:pt idx="6">
                  <c:v>132.0754716981132</c:v>
                </c:pt>
                <c:pt idx="7">
                  <c:v>125.00000000000001</c:v>
                </c:pt>
                <c:pt idx="8">
                  <c:v>118.64406779661019</c:v>
                </c:pt>
                <c:pt idx="9">
                  <c:v>112.90322580645164</c:v>
                </c:pt>
                <c:pt idx="10">
                  <c:v>107.69230769230771</c:v>
                </c:pt>
                <c:pt idx="11">
                  <c:v>102.94117647058823</c:v>
                </c:pt>
                <c:pt idx="12">
                  <c:v>98.591549295774669</c:v>
                </c:pt>
                <c:pt idx="13">
                  <c:v>94.594594594594625</c:v>
                </c:pt>
                <c:pt idx="14">
                  <c:v>90.909090909090963</c:v>
                </c:pt>
                <c:pt idx="15">
                  <c:v>87.500000000000043</c:v>
                </c:pt>
                <c:pt idx="16">
                  <c:v>84.337349397590387</c:v>
                </c:pt>
                <c:pt idx="17">
                  <c:v>81.39534883720934</c:v>
                </c:pt>
                <c:pt idx="18">
                  <c:v>78.651685393258475</c:v>
                </c:pt>
                <c:pt idx="19">
                  <c:v>76.08695652173914</c:v>
                </c:pt>
                <c:pt idx="20">
                  <c:v>73.684210526315823</c:v>
                </c:pt>
                <c:pt idx="21">
                  <c:v>71.428571428571445</c:v>
                </c:pt>
                <c:pt idx="22">
                  <c:v>69.306930693069347</c:v>
                </c:pt>
                <c:pt idx="23">
                  <c:v>67.307692307692349</c:v>
                </c:pt>
                <c:pt idx="24">
                  <c:v>65.420560747663586</c:v>
                </c:pt>
                <c:pt idx="25">
                  <c:v>63.636363636363683</c:v>
                </c:pt>
                <c:pt idx="26">
                  <c:v>61.946902654867294</c:v>
                </c:pt>
                <c:pt idx="27">
                  <c:v>60.344827586206925</c:v>
                </c:pt>
                <c:pt idx="28">
                  <c:v>58.823529411764746</c:v>
                </c:pt>
                <c:pt idx="29">
                  <c:v>57.377049180327901</c:v>
                </c:pt>
                <c:pt idx="30">
                  <c:v>56.000000000000036</c:v>
                </c:pt>
                <c:pt idx="31">
                  <c:v>54.687500000000036</c:v>
                </c:pt>
                <c:pt idx="32">
                  <c:v>53.43511450381682</c:v>
                </c:pt>
                <c:pt idx="33">
                  <c:v>52.238805970149286</c:v>
                </c:pt>
                <c:pt idx="34">
                  <c:v>51.094890510948936</c:v>
                </c:pt>
                <c:pt idx="35">
                  <c:v>49.999999999999993</c:v>
                </c:pt>
              </c:numCache>
            </c:numRef>
          </c:xVal>
          <c:yVal>
            <c:numRef>
              <c:f>Model!$EN$5:$EN$40</c:f>
              <c:numCache>
                <c:formatCode>0.0</c:formatCode>
                <c:ptCount val="36"/>
                <c:pt idx="0">
                  <c:v>49.999999999999993</c:v>
                </c:pt>
                <c:pt idx="1">
                  <c:v>54.285714285714278</c:v>
                </c:pt>
                <c:pt idx="2">
                  <c:v>58.571428571428562</c:v>
                </c:pt>
                <c:pt idx="3">
                  <c:v>62.857142857142847</c:v>
                </c:pt>
                <c:pt idx="4">
                  <c:v>67.142857142857125</c:v>
                </c:pt>
                <c:pt idx="5">
                  <c:v>71.428571428571402</c:v>
                </c:pt>
                <c:pt idx="6">
                  <c:v>75.71428571428568</c:v>
                </c:pt>
                <c:pt idx="7">
                  <c:v>79.999999999999957</c:v>
                </c:pt>
                <c:pt idx="8">
                  <c:v>84.285714285714235</c:v>
                </c:pt>
                <c:pt idx="9">
                  <c:v>88.571428571428513</c:v>
                </c:pt>
                <c:pt idx="10">
                  <c:v>92.85714285714279</c:v>
                </c:pt>
                <c:pt idx="11">
                  <c:v>97.142857142857068</c:v>
                </c:pt>
                <c:pt idx="12">
                  <c:v>101.42857142857135</c:v>
                </c:pt>
                <c:pt idx="13">
                  <c:v>105.71428571428562</c:v>
                </c:pt>
                <c:pt idx="14">
                  <c:v>109.9999999999999</c:v>
                </c:pt>
                <c:pt idx="15">
                  <c:v>114.28571428571418</c:v>
                </c:pt>
                <c:pt idx="16">
                  <c:v>118.57142857142846</c:v>
                </c:pt>
                <c:pt idx="17">
                  <c:v>122.85714285714273</c:v>
                </c:pt>
                <c:pt idx="18">
                  <c:v>127.14285714285701</c:v>
                </c:pt>
                <c:pt idx="19">
                  <c:v>131.4285714285713</c:v>
                </c:pt>
                <c:pt idx="20">
                  <c:v>135.71428571428558</c:v>
                </c:pt>
                <c:pt idx="21">
                  <c:v>139.99999999999986</c:v>
                </c:pt>
                <c:pt idx="22">
                  <c:v>144.28571428571414</c:v>
                </c:pt>
                <c:pt idx="23">
                  <c:v>148.57142857142841</c:v>
                </c:pt>
                <c:pt idx="24">
                  <c:v>152.85714285714269</c:v>
                </c:pt>
                <c:pt idx="25">
                  <c:v>157.14285714285697</c:v>
                </c:pt>
                <c:pt idx="26">
                  <c:v>161.42857142857125</c:v>
                </c:pt>
                <c:pt idx="27">
                  <c:v>165.71428571428552</c:v>
                </c:pt>
                <c:pt idx="28">
                  <c:v>169.9999999999998</c:v>
                </c:pt>
                <c:pt idx="29">
                  <c:v>174.28571428571408</c:v>
                </c:pt>
                <c:pt idx="30">
                  <c:v>178.57142857142836</c:v>
                </c:pt>
                <c:pt idx="31">
                  <c:v>182.85714285714263</c:v>
                </c:pt>
                <c:pt idx="32">
                  <c:v>187.14285714285691</c:v>
                </c:pt>
                <c:pt idx="33">
                  <c:v>191.42857142857119</c:v>
                </c:pt>
                <c:pt idx="34">
                  <c:v>195.71428571428547</c:v>
                </c:pt>
                <c:pt idx="35">
                  <c:v>199.99999999999991</c:v>
                </c:pt>
              </c:numCache>
            </c:numRef>
          </c:yVal>
          <c:smooth val="1"/>
        </c:ser>
        <c:ser>
          <c:idx val="1"/>
          <c:order val="2"/>
          <c:tx>
            <c:v>Transformation Locus</c:v>
          </c:tx>
          <c:spPr>
            <a:ln w="12700">
              <a:solidFill>
                <a:srgbClr val="008000"/>
              </a:solidFill>
              <a:prstDash val="solid"/>
            </a:ln>
          </c:spPr>
          <c:marker>
            <c:symbol val="none"/>
          </c:marker>
          <c:xVal>
            <c:numRef>
              <c:f>Model!$EJ$5:$EJ$40</c:f>
              <c:numCache>
                <c:formatCode>0.0</c:formatCode>
                <c:ptCount val="36"/>
                <c:pt idx="0">
                  <c:v>0</c:v>
                </c:pt>
                <c:pt idx="1">
                  <c:v>30.588725360820561</c:v>
                </c:pt>
                <c:pt idx="2">
                  <c:v>50.13545237774553</c:v>
                </c:pt>
                <c:pt idx="3">
                  <c:v>63.933227456513215</c:v>
                </c:pt>
                <c:pt idx="4">
                  <c:v>74.345078482571921</c:v>
                </c:pt>
                <c:pt idx="5">
                  <c:v>82.585102114031017</c:v>
                </c:pt>
                <c:pt idx="6">
                  <c:v>89.34189135124312</c:v>
                </c:pt>
                <c:pt idx="7">
                  <c:v>95.035829057845447</c:v>
                </c:pt>
                <c:pt idx="8">
                  <c:v>99.93863513645546</c:v>
                </c:pt>
                <c:pt idx="9">
                  <c:v>104.23413745938076</c:v>
                </c:pt>
                <c:pt idx="10">
                  <c:v>108.05143083534422</c:v>
                </c:pt>
                <c:pt idx="11">
                  <c:v>111.48403739437033</c:v>
                </c:pt>
                <c:pt idx="12">
                  <c:v>114.60151600499765</c:v>
                </c:pt>
                <c:pt idx="13">
                  <c:v>117.4567831840223</c:v>
                </c:pt>
                <c:pt idx="14">
                  <c:v>120.09088991474601</c:v>
                </c:pt>
                <c:pt idx="15">
                  <c:v>122.53623178681701</c:v>
                </c:pt>
                <c:pt idx="16">
                  <c:v>124.81876259687475</c:v>
                </c:pt>
                <c:pt idx="17">
                  <c:v>126.95955582401429</c:v>
                </c:pt>
                <c:pt idx="18">
                  <c:v>128.9759285287918</c:v>
                </c:pt>
                <c:pt idx="19">
                  <c:v>130.88226501306838</c:v>
                </c:pt>
                <c:pt idx="20">
                  <c:v>132.69063031323952</c:v>
                </c:pt>
                <c:pt idx="21">
                  <c:v>134.41123390230078</c:v>
                </c:pt>
                <c:pt idx="22">
                  <c:v>136.05278487446947</c:v>
                </c:pt>
                <c:pt idx="23">
                  <c:v>137.62276733620899</c:v>
                </c:pt>
                <c:pt idx="24">
                  <c:v>139.12765632175254</c:v>
                </c:pt>
                <c:pt idx="25">
                  <c:v>140.57308882120546</c:v>
                </c:pt>
                <c:pt idx="26">
                  <c:v>141.96400053974574</c:v>
                </c:pt>
                <c:pt idx="27">
                  <c:v>143.30473621533798</c:v>
                </c:pt>
                <c:pt idx="28">
                  <c:v>144.59913933278202</c:v>
                </c:pt>
                <c:pt idx="29">
                  <c:v>145.8506256355422</c:v>
                </c:pt>
                <c:pt idx="30">
                  <c:v>147.06224378752015</c:v>
                </c:pt>
                <c:pt idx="31">
                  <c:v>148.23672576195315</c:v>
                </c:pt>
                <c:pt idx="32">
                  <c:v>149.37652895632874</c:v>
                </c:pt>
                <c:pt idx="33">
                  <c:v>150.48387159652702</c:v>
                </c:pt>
                <c:pt idx="34">
                  <c:v>151.56076266219389</c:v>
                </c:pt>
                <c:pt idx="35">
                  <c:v>152.60902731141496</c:v>
                </c:pt>
              </c:numCache>
            </c:numRef>
          </c:xVal>
          <c:yVal>
            <c:numRef>
              <c:f>Model!$EK$5:$EK$40</c:f>
              <c:numCache>
                <c:formatCode>0.0</c:formatCode>
                <c:ptCount val="36"/>
                <c:pt idx="0">
                  <c:v>152.60902731141493</c:v>
                </c:pt>
                <c:pt idx="1">
                  <c:v>142.29757466482778</c:v>
                </c:pt>
                <c:pt idx="2">
                  <c:v>133.97630919185571</c:v>
                </c:pt>
                <c:pt idx="3">
                  <c:v>126.88398475665404</c:v>
                </c:pt>
                <c:pt idx="4">
                  <c:v>120.6144295898039</c:v>
                </c:pt>
                <c:pt idx="5">
                  <c:v>114.92728552942232</c:v>
                </c:pt>
                <c:pt idx="6">
                  <c:v>109.66952607479223</c:v>
                </c:pt>
                <c:pt idx="7">
                  <c:v>104.73826292340549</c:v>
                </c:pt>
                <c:pt idx="8">
                  <c:v>100.06132870512434</c:v>
                </c:pt>
                <c:pt idx="9">
                  <c:v>95.586364353979718</c:v>
                </c:pt>
                <c:pt idx="10">
                  <c:v>91.274318521986615</c:v>
                </c:pt>
                <c:pt idx="11">
                  <c:v>87.095388002291486</c:v>
                </c:pt>
                <c:pt idx="12">
                  <c:v>83.026381435218454</c:v>
                </c:pt>
                <c:pt idx="13">
                  <c:v>79.048949943941807</c:v>
                </c:pt>
                <c:pt idx="14">
                  <c:v>75.148365704599357</c:v>
                </c:pt>
                <c:pt idx="15">
                  <c:v>71.312657988244212</c:v>
                </c:pt>
                <c:pt idx="16">
                  <c:v>67.531988920896012</c:v>
                </c:pt>
                <c:pt idx="17">
                  <c:v>63.798193918021887</c:v>
                </c:pt>
                <c:pt idx="18">
                  <c:v>60.104437676939028</c:v>
                </c:pt>
                <c:pt idx="19">
                  <c:v>56.444952812204562</c:v>
                </c:pt>
                <c:pt idx="20">
                  <c:v>52.814838606879661</c:v>
                </c:pt>
                <c:pt idx="21">
                  <c:v>49.209904167676065</c:v>
                </c:pt>
                <c:pt idx="22">
                  <c:v>45.626544836587989</c:v>
                </c:pt>
                <c:pt idx="23">
                  <c:v>42.061643826578667</c:v>
                </c:pt>
                <c:pt idx="24">
                  <c:v>38.512493211050803</c:v>
                </c:pt>
                <c:pt idx="25">
                  <c:v>34.976729921107697</c:v>
                </c:pt>
                <c:pt idx="26">
                  <c:v>31.452283494610093</c:v>
                </c:pt>
                <c:pt idx="27">
                  <c:v>27.937333110748359</c:v>
                </c:pt>
                <c:pt idx="28">
                  <c:v>24.430272022976556</c:v>
                </c:pt>
                <c:pt idx="29">
                  <c:v>20.929677932628486</c:v>
                </c:pt>
                <c:pt idx="30">
                  <c:v>17.434288167370248</c:v>
                </c:pt>
                <c:pt idx="31">
                  <c:v>13.942978772149944</c:v>
                </c:pt>
                <c:pt idx="32">
                  <c:v>10.454746806242913</c:v>
                </c:pt>
                <c:pt idx="33">
                  <c:v>6.9686952831518809</c:v>
                </c:pt>
                <c:pt idx="34">
                  <c:v>3.4840203012568352</c:v>
                </c:pt>
                <c:pt idx="35">
                  <c:v>0</c:v>
                </c:pt>
              </c:numCache>
            </c:numRef>
          </c:yVal>
          <c:smooth val="1"/>
        </c:ser>
        <c:axId val="132987520"/>
        <c:axId val="133030656"/>
      </c:scatterChart>
      <c:valAx>
        <c:axId val="132987520"/>
        <c:scaling>
          <c:orientation val="minMax"/>
          <c:max val="250"/>
          <c:min val="0"/>
        </c:scaling>
        <c:axPos val="b"/>
        <c:title>
          <c:tx>
            <c:rich>
              <a:bodyPr/>
              <a:lstStyle/>
              <a:p>
                <a:pPr>
                  <a:defRPr sz="975" b="1" i="0" u="none" strike="noStrike" baseline="0">
                    <a:solidFill>
                      <a:srgbClr val="000000"/>
                    </a:solidFill>
                    <a:latin typeface="Arial"/>
                    <a:ea typeface="Arial"/>
                    <a:cs typeface="Arial"/>
                  </a:defRPr>
                </a:pPr>
                <a:r>
                  <a:t>Quantity of X</a:t>
                </a:r>
              </a:p>
            </c:rich>
          </c:tx>
          <c:layout>
            <c:manualLayout>
              <c:xMode val="edge"/>
              <c:yMode val="edge"/>
              <c:x val="0.44325482042017478"/>
              <c:y val="0.9432773109243697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3030656"/>
        <c:crosses val="autoZero"/>
        <c:crossBetween val="midCat"/>
        <c:majorUnit val="25"/>
      </c:valAx>
      <c:valAx>
        <c:axId val="133030656"/>
        <c:scaling>
          <c:orientation val="minMax"/>
          <c:max val="2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t>Quantity of Y</a:t>
                </a:r>
              </a:p>
            </c:rich>
          </c:tx>
          <c:layout>
            <c:manualLayout>
              <c:xMode val="edge"/>
              <c:yMode val="edge"/>
              <c:x val="1.0706616218427242E-2"/>
              <c:y val="0.40126050420168069"/>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2987520"/>
        <c:crosses val="autoZero"/>
        <c:crossBetween val="midCat"/>
        <c:majorUnit val="25"/>
      </c:valAx>
      <c:spPr>
        <a:solidFill>
          <a:srgbClr val="FFFFFF"/>
        </a:solidFill>
        <a:ln w="25400">
          <a:noFill/>
        </a:ln>
      </c:spPr>
    </c:plotArea>
    <c:legend>
      <c:legendPos val="t"/>
      <c:layout>
        <c:manualLayout>
          <c:xMode val="edge"/>
          <c:yMode val="edge"/>
          <c:wMode val="edge"/>
          <c:hMode val="edge"/>
          <c:x val="0.12419697537807774"/>
          <c:y val="1.680672268907563E-2"/>
          <c:w val="0.9443253684198567"/>
          <c:h val="6.3025210084033612E-2"/>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146551724137931"/>
          <c:y val="0.13445378151260526"/>
          <c:w val="0.8125"/>
          <c:h val="0.74369747899159799"/>
        </c:manualLayout>
      </c:layout>
      <c:scatterChart>
        <c:scatterStyle val="smoothMarker"/>
        <c:ser>
          <c:idx val="6"/>
          <c:order val="0"/>
          <c:tx>
            <c:v>X Isoquant</c:v>
          </c:tx>
          <c:spPr>
            <a:ln w="12700">
              <a:solidFill>
                <a:srgbClr val="3366FF"/>
              </a:solidFill>
              <a:prstDash val="solid"/>
            </a:ln>
          </c:spPr>
          <c:marker>
            <c:symbol val="none"/>
          </c:marker>
          <c:xVal>
            <c:numRef>
              <c:f>Model!$DU$5:$DU$40</c:f>
              <c:numCache>
                <c:formatCode>0.0</c:formatCode>
                <c:ptCount val="36"/>
                <c:pt idx="0">
                  <c:v>100</c:v>
                </c:pt>
                <c:pt idx="1">
                  <c:v>90.179855788941481</c:v>
                </c:pt>
                <c:pt idx="2">
                  <c:v>81.474792016932184</c:v>
                </c:pt>
                <c:pt idx="3">
                  <c:v>73.741652447864766</c:v>
                </c:pt>
                <c:pt idx="4">
                  <c:v>66.857712424686213</c:v>
                </c:pt>
                <c:pt idx="5">
                  <c:v>60.717479382235354</c:v>
                </c:pt>
                <c:pt idx="6">
                  <c:v>55.230037347747086</c:v>
                </c:pt>
                <c:pt idx="7">
                  <c:v>50.316835864083721</c:v>
                </c:pt>
                <c:pt idx="8">
                  <c:v>45.909843248489906</c:v>
                </c:pt>
                <c:pt idx="9">
                  <c:v>41.949999529112993</c:v>
                </c:pt>
                <c:pt idx="10">
                  <c:v>38.385916671978563</c:v>
                </c:pt>
                <c:pt idx="11">
                  <c:v>35.172783506416728</c:v>
                </c:pt>
                <c:pt idx="12">
                  <c:v>32.271440605019869</c:v>
                </c:pt>
                <c:pt idx="13">
                  <c:v>29.647596684534708</c:v>
                </c:pt>
                <c:pt idx="14">
                  <c:v>27.271163185392233</c:v>
                </c:pt>
                <c:pt idx="15">
                  <c:v>25.115687809060223</c:v>
                </c:pt>
                <c:pt idx="16">
                  <c:v>23.157871139547829</c:v>
                </c:pt>
                <c:pt idx="17">
                  <c:v>21.377153202234044</c:v>
                </c:pt>
                <c:pt idx="18">
                  <c:v>19.755359041407196</c:v>
                </c:pt>
                <c:pt idx="19">
                  <c:v>18.276394224067907</c:v>
                </c:pt>
                <c:pt idx="20">
                  <c:v>16.925982678479365</c:v>
                </c:pt>
                <c:pt idx="21">
                  <c:v>15.691440513012166</c:v>
                </c:pt>
                <c:pt idx="22">
                  <c:v>14.561480483174384</c:v>
                </c:pt>
                <c:pt idx="23">
                  <c:v>13.526042621824425</c:v>
                </c:pt>
                <c:pt idx="24">
                  <c:v>12.576147251284798</c:v>
                </c:pt>
                <c:pt idx="25">
                  <c:v>11.703767182114913</c:v>
                </c:pt>
                <c:pt idx="26">
                  <c:v>10.901716392541577</c:v>
                </c:pt>
                <c:pt idx="27">
                  <c:v>10.163552891925727</c:v>
                </c:pt>
                <c:pt idx="28">
                  <c:v>9.4834938149995587</c:v>
                </c:pt>
                <c:pt idx="29">
                  <c:v>8.8563410822190498</c:v>
                </c:pt>
                <c:pt idx="30">
                  <c:v>8.27741620471833</c:v>
                </c:pt>
                <c:pt idx="31">
                  <c:v>7.7425030176066549</c:v>
                </c:pt>
                <c:pt idx="32">
                  <c:v>7.2477972989952084</c:v>
                </c:pt>
                <c:pt idx="33">
                  <c:v>6.7898623793331758</c:v>
                </c:pt>
                <c:pt idx="34">
                  <c:v>6.3655899706552574</c:v>
                </c:pt>
                <c:pt idx="35">
                  <c:v>5.9721655517355883</c:v>
                </c:pt>
              </c:numCache>
            </c:numRef>
          </c:xVal>
          <c:yVal>
            <c:numRef>
              <c:f>Model!$DV$5:$DV$40</c:f>
              <c:numCache>
                <c:formatCode>0.0</c:formatCode>
                <c:ptCount val="36"/>
                <c:pt idx="0">
                  <c:v>60.816758049264166</c:v>
                </c:pt>
                <c:pt idx="1">
                  <c:v>61.936279247856618</c:v>
                </c:pt>
                <c:pt idx="2">
                  <c:v>63.055800446449069</c:v>
                </c:pt>
                <c:pt idx="3">
                  <c:v>64.175321645041521</c:v>
                </c:pt>
                <c:pt idx="4">
                  <c:v>65.294842843633973</c:v>
                </c:pt>
                <c:pt idx="5">
                  <c:v>66.414364042226424</c:v>
                </c:pt>
                <c:pt idx="6">
                  <c:v>67.533885240818876</c:v>
                </c:pt>
                <c:pt idx="7">
                  <c:v>68.653406439411327</c:v>
                </c:pt>
                <c:pt idx="8">
                  <c:v>69.772927638003779</c:v>
                </c:pt>
                <c:pt idx="9">
                  <c:v>70.89244883659623</c:v>
                </c:pt>
                <c:pt idx="10">
                  <c:v>72.011970035188682</c:v>
                </c:pt>
                <c:pt idx="11">
                  <c:v>73.131491233781134</c:v>
                </c:pt>
                <c:pt idx="12">
                  <c:v>74.251012432373585</c:v>
                </c:pt>
                <c:pt idx="13">
                  <c:v>75.370533630966037</c:v>
                </c:pt>
                <c:pt idx="14">
                  <c:v>76.490054829558488</c:v>
                </c:pt>
                <c:pt idx="15">
                  <c:v>77.60957602815094</c:v>
                </c:pt>
                <c:pt idx="16">
                  <c:v>78.729097226743392</c:v>
                </c:pt>
                <c:pt idx="17">
                  <c:v>79.848618425335843</c:v>
                </c:pt>
                <c:pt idx="18">
                  <c:v>80.968139623928295</c:v>
                </c:pt>
                <c:pt idx="19">
                  <c:v>82.087660822520746</c:v>
                </c:pt>
                <c:pt idx="20">
                  <c:v>83.207182021113198</c:v>
                </c:pt>
                <c:pt idx="21">
                  <c:v>84.326703219705649</c:v>
                </c:pt>
                <c:pt idx="22">
                  <c:v>85.446224418298101</c:v>
                </c:pt>
                <c:pt idx="23">
                  <c:v>86.565745616890553</c:v>
                </c:pt>
                <c:pt idx="24">
                  <c:v>87.685266815483004</c:v>
                </c:pt>
                <c:pt idx="25">
                  <c:v>88.804788014075456</c:v>
                </c:pt>
                <c:pt idx="26">
                  <c:v>89.924309212667907</c:v>
                </c:pt>
                <c:pt idx="27">
                  <c:v>91.043830411260359</c:v>
                </c:pt>
                <c:pt idx="28">
                  <c:v>92.16335160985281</c:v>
                </c:pt>
                <c:pt idx="29">
                  <c:v>93.282872808445262</c:v>
                </c:pt>
                <c:pt idx="30">
                  <c:v>94.402394007037714</c:v>
                </c:pt>
                <c:pt idx="31">
                  <c:v>95.521915205630165</c:v>
                </c:pt>
                <c:pt idx="32">
                  <c:v>96.641436404222617</c:v>
                </c:pt>
                <c:pt idx="33">
                  <c:v>97.760957602815068</c:v>
                </c:pt>
                <c:pt idx="34">
                  <c:v>98.88047880140752</c:v>
                </c:pt>
                <c:pt idx="35">
                  <c:v>100</c:v>
                </c:pt>
              </c:numCache>
            </c:numRef>
          </c:yVal>
          <c:smooth val="1"/>
        </c:ser>
        <c:ser>
          <c:idx val="1"/>
          <c:order val="1"/>
          <c:tx>
            <c:v>X Factor Intensity</c:v>
          </c:tx>
          <c:spPr>
            <a:ln w="12700">
              <a:solidFill>
                <a:srgbClr val="000080"/>
              </a:solidFill>
              <a:prstDash val="solid"/>
            </a:ln>
          </c:spPr>
          <c:marker>
            <c:symbol val="none"/>
          </c:marker>
          <c:xVal>
            <c:numRef>
              <c:f>Model!$DL$5:$DL$6</c:f>
              <c:numCache>
                <c:formatCode>0.0</c:formatCode>
                <c:ptCount val="2"/>
                <c:pt idx="0">
                  <c:v>0</c:v>
                </c:pt>
                <c:pt idx="1">
                  <c:v>14.999999999999996</c:v>
                </c:pt>
              </c:numCache>
            </c:numRef>
          </c:xVal>
          <c:yVal>
            <c:numRef>
              <c:f>Model!$DM$5:$DM$6</c:f>
              <c:numCache>
                <c:formatCode>0.0</c:formatCode>
                <c:ptCount val="2"/>
                <c:pt idx="0">
                  <c:v>0</c:v>
                </c:pt>
                <c:pt idx="1">
                  <c:v>84.999999999999986</c:v>
                </c:pt>
              </c:numCache>
            </c:numRef>
          </c:yVal>
          <c:smooth val="1"/>
        </c:ser>
        <c:ser>
          <c:idx val="7"/>
          <c:order val="2"/>
          <c:tx>
            <c:v>Y Isoquant</c:v>
          </c:tx>
          <c:spPr>
            <a:ln w="12700">
              <a:solidFill>
                <a:srgbClr val="FF00FF"/>
              </a:solidFill>
              <a:prstDash val="solid"/>
            </a:ln>
          </c:spPr>
          <c:marker>
            <c:symbol val="none"/>
          </c:marker>
          <c:xVal>
            <c:numRef>
              <c:f>Model!$DX$5:$DX$40</c:f>
              <c:numCache>
                <c:formatCode>0.0</c:formatCode>
                <c:ptCount val="36"/>
                <c:pt idx="0">
                  <c:v>39.075282327420588</c:v>
                </c:pt>
                <c:pt idx="1">
                  <c:v>38.766036571608844</c:v>
                </c:pt>
                <c:pt idx="2">
                  <c:v>38.44601565547616</c:v>
                </c:pt>
                <c:pt idx="3">
                  <c:v>38.114503765378835</c:v>
                </c:pt>
                <c:pt idx="4">
                  <c:v>37.770713496391934</c:v>
                </c:pt>
                <c:pt idx="5">
                  <c:v>37.413776131322258</c:v>
                </c:pt>
                <c:pt idx="6">
                  <c:v>37.042730228606601</c:v>
                </c:pt>
                <c:pt idx="7">
                  <c:v>36.656508155831247</c:v>
                </c:pt>
                <c:pt idx="8">
                  <c:v>36.25392011166516</c:v>
                </c:pt>
                <c:pt idx="9">
                  <c:v>35.83363505634135</c:v>
                </c:pt>
                <c:pt idx="10">
                  <c:v>35.39415780921469</c:v>
                </c:pt>
                <c:pt idx="11">
                  <c:v>34.933801356915396</c:v>
                </c:pt>
                <c:pt idx="12">
                  <c:v>34.450653126583489</c:v>
                </c:pt>
                <c:pt idx="13">
                  <c:v>33.942533585726324</c:v>
                </c:pt>
                <c:pt idx="14">
                  <c:v>33.40694498954484</c:v>
                </c:pt>
                <c:pt idx="15">
                  <c:v>32.84100734274854</c:v>
                </c:pt>
                <c:pt idx="16">
                  <c:v>32.241377576847654</c:v>
                </c:pt>
                <c:pt idx="17">
                  <c:v>31.604146412783734</c:v>
                </c:pt>
                <c:pt idx="18">
                  <c:v>30.924705141918878</c:v>
                </c:pt>
                <c:pt idx="19">
                  <c:v>30.197571228888691</c:v>
                </c:pt>
                <c:pt idx="20">
                  <c:v>29.416156580363136</c:v>
                </c:pt>
                <c:pt idx="21">
                  <c:v>28.572454456791903</c:v>
                </c:pt>
                <c:pt idx="22">
                  <c:v>27.656608453328033</c:v>
                </c:pt>
                <c:pt idx="23">
                  <c:v>26.656306364309714</c:v>
                </c:pt>
                <c:pt idx="24">
                  <c:v>25.555906764110887</c:v>
                </c:pt>
                <c:pt idx="25">
                  <c:v>24.335144487432657</c:v>
                </c:pt>
                <c:pt idx="26">
                  <c:v>22.967147693321266</c:v>
                </c:pt>
                <c:pt idx="27">
                  <c:v>21.415279250977491</c:v>
                </c:pt>
                <c:pt idx="28">
                  <c:v>19.627862089679425</c:v>
                </c:pt>
                <c:pt idx="29">
                  <c:v>17.528842756451454</c:v>
                </c:pt>
                <c:pt idx="30">
                  <c:v>15.000000000000057</c:v>
                </c:pt>
                <c:pt idx="31">
                  <c:v>11.843592516570908</c:v>
                </c:pt>
                <c:pt idx="32">
                  <c:v>7.6927107802962524</c:v>
                </c:pt>
                <c:pt idx="33">
                  <c:v>1.7485334413254918</c:v>
                </c:pt>
                <c:pt idx="34">
                  <c:v>-8.3052950140791921</c:v>
                </c:pt>
                <c:pt idx="35">
                  <c:v>-37.076952943289115</c:v>
                </c:pt>
              </c:numCache>
            </c:numRef>
          </c:xVal>
          <c:yVal>
            <c:numRef>
              <c:f>Model!$DY$5:$DY$40</c:f>
              <c:numCache>
                <c:formatCode>0.0</c:formatCode>
                <c:ptCount val="36"/>
                <c:pt idx="0">
                  <c:v>1</c:v>
                </c:pt>
                <c:pt idx="1">
                  <c:v>3.8</c:v>
                </c:pt>
                <c:pt idx="2">
                  <c:v>6.6</c:v>
                </c:pt>
                <c:pt idx="3">
                  <c:v>9.3999999999999986</c:v>
                </c:pt>
                <c:pt idx="4">
                  <c:v>12.2</c:v>
                </c:pt>
                <c:pt idx="5">
                  <c:v>15</c:v>
                </c:pt>
                <c:pt idx="6">
                  <c:v>17.8</c:v>
                </c:pt>
                <c:pt idx="7">
                  <c:v>20.6</c:v>
                </c:pt>
                <c:pt idx="8">
                  <c:v>23.400000000000002</c:v>
                </c:pt>
                <c:pt idx="9">
                  <c:v>26.200000000000003</c:v>
                </c:pt>
                <c:pt idx="10">
                  <c:v>29.000000000000004</c:v>
                </c:pt>
                <c:pt idx="11">
                  <c:v>31.800000000000004</c:v>
                </c:pt>
                <c:pt idx="12">
                  <c:v>34.6</c:v>
                </c:pt>
                <c:pt idx="13">
                  <c:v>37.4</c:v>
                </c:pt>
                <c:pt idx="14">
                  <c:v>40.199999999999996</c:v>
                </c:pt>
                <c:pt idx="15">
                  <c:v>42.999999999999993</c:v>
                </c:pt>
                <c:pt idx="16">
                  <c:v>45.79999999999999</c:v>
                </c:pt>
                <c:pt idx="17">
                  <c:v>48.599999999999987</c:v>
                </c:pt>
                <c:pt idx="18">
                  <c:v>51.399999999999984</c:v>
                </c:pt>
                <c:pt idx="19">
                  <c:v>54.199999999999982</c:v>
                </c:pt>
                <c:pt idx="20">
                  <c:v>56.999999999999979</c:v>
                </c:pt>
                <c:pt idx="21">
                  <c:v>59.799999999999976</c:v>
                </c:pt>
                <c:pt idx="22">
                  <c:v>62.599999999999973</c:v>
                </c:pt>
                <c:pt idx="23">
                  <c:v>65.399999999999977</c:v>
                </c:pt>
                <c:pt idx="24">
                  <c:v>68.199999999999974</c:v>
                </c:pt>
                <c:pt idx="25">
                  <c:v>70.999999999999972</c:v>
                </c:pt>
                <c:pt idx="26">
                  <c:v>73.799999999999969</c:v>
                </c:pt>
                <c:pt idx="27">
                  <c:v>76.599999999999966</c:v>
                </c:pt>
                <c:pt idx="28">
                  <c:v>79.399999999999963</c:v>
                </c:pt>
                <c:pt idx="29">
                  <c:v>82.19999999999996</c:v>
                </c:pt>
                <c:pt idx="30">
                  <c:v>84.999999999999957</c:v>
                </c:pt>
                <c:pt idx="31">
                  <c:v>87.799999999999955</c:v>
                </c:pt>
                <c:pt idx="32">
                  <c:v>90.599999999999952</c:v>
                </c:pt>
                <c:pt idx="33">
                  <c:v>93.399999999999949</c:v>
                </c:pt>
                <c:pt idx="34">
                  <c:v>96.199999999999946</c:v>
                </c:pt>
                <c:pt idx="35">
                  <c:v>99</c:v>
                </c:pt>
              </c:numCache>
            </c:numRef>
          </c:yVal>
          <c:smooth val="1"/>
        </c:ser>
        <c:ser>
          <c:idx val="2"/>
          <c:order val="3"/>
          <c:tx>
            <c:v>Y Factor Intensity</c:v>
          </c:tx>
          <c:spPr>
            <a:ln w="12700">
              <a:solidFill>
                <a:srgbClr val="800000"/>
              </a:solidFill>
              <a:prstDash val="solid"/>
            </a:ln>
          </c:spPr>
          <c:marker>
            <c:symbol val="none"/>
          </c:marker>
          <c:xVal>
            <c:numRef>
              <c:f>Model!$DO$5:$DO$6</c:f>
              <c:numCache>
                <c:formatCode>0.0</c:formatCode>
                <c:ptCount val="2"/>
                <c:pt idx="0">
                  <c:v>100</c:v>
                </c:pt>
                <c:pt idx="1">
                  <c:v>15.000000000000014</c:v>
                </c:pt>
              </c:numCache>
            </c:numRef>
          </c:xVal>
          <c:yVal>
            <c:numRef>
              <c:f>Model!$DP$5:$DP$6</c:f>
              <c:numCache>
                <c:formatCode>0.0</c:formatCode>
                <c:ptCount val="2"/>
                <c:pt idx="0">
                  <c:v>100</c:v>
                </c:pt>
                <c:pt idx="1">
                  <c:v>85</c:v>
                </c:pt>
              </c:numCache>
            </c:numRef>
          </c:yVal>
          <c:smooth val="1"/>
        </c:ser>
        <c:ser>
          <c:idx val="5"/>
          <c:order val="4"/>
          <c:tx>
            <c:v>Factor Price Ratio</c:v>
          </c:tx>
          <c:spPr>
            <a:ln w="12700">
              <a:solidFill>
                <a:srgbClr val="000000"/>
              </a:solidFill>
              <a:prstDash val="solid"/>
            </a:ln>
          </c:spPr>
          <c:marker>
            <c:symbol val="none"/>
          </c:marker>
          <c:xVal>
            <c:numRef>
              <c:f>Model!$DR$5:$DR$6</c:f>
              <c:numCache>
                <c:formatCode>0.0</c:formatCode>
                <c:ptCount val="2"/>
                <c:pt idx="0">
                  <c:v>99.999999999999957</c:v>
                </c:pt>
                <c:pt idx="1">
                  <c:v>0</c:v>
                </c:pt>
              </c:numCache>
            </c:numRef>
          </c:xVal>
          <c:yVal>
            <c:numRef>
              <c:f>Model!$DS$5:$DS$6</c:f>
              <c:numCache>
                <c:formatCode>0.0</c:formatCode>
                <c:ptCount val="2"/>
                <c:pt idx="0">
                  <c:v>0</c:v>
                </c:pt>
                <c:pt idx="1">
                  <c:v>99.999999999999986</c:v>
                </c:pt>
              </c:numCache>
            </c:numRef>
          </c:yVal>
          <c:smooth val="1"/>
        </c:ser>
        <c:ser>
          <c:idx val="0"/>
          <c:order val="5"/>
          <c:tx>
            <c:v>Box Horizontal</c:v>
          </c:tx>
          <c:spPr>
            <a:ln w="25400">
              <a:solidFill>
                <a:srgbClr val="000000"/>
              </a:solidFill>
              <a:prstDash val="solid"/>
            </a:ln>
          </c:spPr>
          <c:marker>
            <c:symbol val="none"/>
          </c:marker>
          <c:xVal>
            <c:numRef>
              <c:f>Model!$DF$5:$DF$6</c:f>
              <c:numCache>
                <c:formatCode>0.0</c:formatCode>
                <c:ptCount val="2"/>
                <c:pt idx="0">
                  <c:v>0</c:v>
                </c:pt>
                <c:pt idx="1">
                  <c:v>100</c:v>
                </c:pt>
              </c:numCache>
            </c:numRef>
          </c:xVal>
          <c:yVal>
            <c:numRef>
              <c:f>Model!$DG$5:$DG$6</c:f>
              <c:numCache>
                <c:formatCode>0.0</c:formatCode>
                <c:ptCount val="2"/>
                <c:pt idx="0">
                  <c:v>100</c:v>
                </c:pt>
                <c:pt idx="1">
                  <c:v>100</c:v>
                </c:pt>
              </c:numCache>
            </c:numRef>
          </c:yVal>
          <c:smooth val="1"/>
        </c:ser>
        <c:ser>
          <c:idx val="3"/>
          <c:order val="6"/>
          <c:tx>
            <c:v>Box Vertical</c:v>
          </c:tx>
          <c:spPr>
            <a:ln w="25400">
              <a:solidFill>
                <a:srgbClr val="000000"/>
              </a:solidFill>
              <a:prstDash val="solid"/>
            </a:ln>
          </c:spPr>
          <c:marker>
            <c:symbol val="none"/>
          </c:marker>
          <c:xVal>
            <c:numRef>
              <c:f>Model!$DI$5:$DI$6</c:f>
              <c:numCache>
                <c:formatCode>0.0</c:formatCode>
                <c:ptCount val="2"/>
                <c:pt idx="0">
                  <c:v>100</c:v>
                </c:pt>
                <c:pt idx="1">
                  <c:v>100</c:v>
                </c:pt>
              </c:numCache>
            </c:numRef>
          </c:xVal>
          <c:yVal>
            <c:numRef>
              <c:f>Model!$DJ$5:$DJ$6</c:f>
              <c:numCache>
                <c:formatCode>0.0</c:formatCode>
                <c:ptCount val="2"/>
                <c:pt idx="0">
                  <c:v>0</c:v>
                </c:pt>
                <c:pt idx="1">
                  <c:v>100</c:v>
                </c:pt>
              </c:numCache>
            </c:numRef>
          </c:yVal>
          <c:smooth val="1"/>
        </c:ser>
        <c:ser>
          <c:idx val="4"/>
          <c:order val="7"/>
          <c:tx>
            <c:v>Efficiency Locus</c:v>
          </c:tx>
          <c:spPr>
            <a:ln w="12700">
              <a:solidFill>
                <a:srgbClr val="008000"/>
              </a:solidFill>
              <a:prstDash val="solid"/>
            </a:ln>
          </c:spPr>
          <c:marker>
            <c:symbol val="none"/>
          </c:marker>
          <c:xVal>
            <c:numRef>
              <c:f>Model!$EE$5:$EE$40</c:f>
              <c:numCache>
                <c:formatCode>0.0</c:formatCode>
                <c:ptCount val="36"/>
                <c:pt idx="0">
                  <c:v>0</c:v>
                </c:pt>
                <c:pt idx="1">
                  <c:v>1.4382688297629931</c:v>
                </c:pt>
                <c:pt idx="2">
                  <c:v>3.0252978484394277</c:v>
                </c:pt>
                <c:pt idx="3">
                  <c:v>4.7444314329349533</c:v>
                </c:pt>
                <c:pt idx="4">
                  <c:v>6.583325620832067</c:v>
                </c:pt>
                <c:pt idx="5">
                  <c:v>8.5323736026474037</c:v>
                </c:pt>
                <c:pt idx="6">
                  <c:v>10.583832661073968</c:v>
                </c:pt>
                <c:pt idx="7">
                  <c:v>12.731296048761811</c:v>
                </c:pt>
                <c:pt idx="8">
                  <c:v>14.969352426178967</c:v>
                </c:pt>
                <c:pt idx="9">
                  <c:v>17.293355181460587</c:v>
                </c:pt>
                <c:pt idx="10">
                  <c:v>19.699259954511472</c:v>
                </c:pt>
                <c:pt idx="11">
                  <c:v>22.183506498716888</c:v>
                </c:pt>
                <c:pt idx="12">
                  <c:v>24.742930478031994</c:v>
                </c:pt>
                <c:pt idx="13">
                  <c:v>27.374696125336261</c:v>
                </c:pt>
                <c:pt idx="14">
                  <c:v>30.076243834191068</c:v>
                </c:pt>
                <c:pt idx="15">
                  <c:v>32.845248690244162</c:v>
                </c:pt>
                <c:pt idx="16">
                  <c:v>35.679587179061564</c:v>
                </c:pt>
                <c:pt idx="17">
                  <c:v>38.577310113706311</c:v>
                </c:pt>
                <c:pt idx="18">
                  <c:v>41.536620367943968</c:v>
                </c:pt>
                <c:pt idx="19">
                  <c:v>44.555854374404241</c:v>
                </c:pt>
                <c:pt idx="20">
                  <c:v>47.633466609371062</c:v>
                </c:pt>
                <c:pt idx="21">
                  <c:v>50.768016473561154</c:v>
                </c:pt>
                <c:pt idx="22">
                  <c:v>53.958157114752524</c:v>
                </c:pt>
                <c:pt idx="23">
                  <c:v>57.202625838887649</c:v>
                </c:pt>
                <c:pt idx="24">
                  <c:v>60.500235831671468</c:v>
                </c:pt>
                <c:pt idx="25">
                  <c:v>63.84986896980179</c:v>
                </c:pt>
                <c:pt idx="26">
                  <c:v>67.250469544733036</c:v>
                </c:pt>
                <c:pt idx="27">
                  <c:v>70.70103875575812</c:v>
                </c:pt>
                <c:pt idx="28">
                  <c:v>74.200629855683502</c:v>
                </c:pt>
                <c:pt idx="29">
                  <c:v>77.748343853267997</c:v>
                </c:pt>
                <c:pt idx="30">
                  <c:v>81.343325693214638</c:v>
                </c:pt>
                <c:pt idx="31">
                  <c:v>84.984760847828738</c:v>
                </c:pt>
                <c:pt idx="32">
                  <c:v>88.671872265209458</c:v>
                </c:pt>
                <c:pt idx="33">
                  <c:v>92.403917627588683</c:v>
                </c:pt>
                <c:pt idx="34">
                  <c:v>96.180186880581275</c:v>
                </c:pt>
                <c:pt idx="35">
                  <c:v>100</c:v>
                </c:pt>
              </c:numCache>
            </c:numRef>
          </c:xVal>
          <c:yVal>
            <c:numRef>
              <c:f>Model!$EG$5:$EG$40</c:f>
              <c:numCache>
                <c:formatCode>0.0</c:formatCode>
                <c:ptCount val="36"/>
                <c:pt idx="0">
                  <c:v>0</c:v>
                </c:pt>
                <c:pt idx="1">
                  <c:v>31.907178846295928</c:v>
                </c:pt>
                <c:pt idx="2">
                  <c:v>50.044037933080233</c:v>
                </c:pt>
                <c:pt idx="3">
                  <c:v>61.529150039186412</c:v>
                </c:pt>
                <c:pt idx="4">
                  <c:v>69.352950258724434</c:v>
                </c:pt>
                <c:pt idx="5">
                  <c:v>74.97134488059767</c:v>
                </c:pt>
                <c:pt idx="6">
                  <c:v>79.170412842888894</c:v>
                </c:pt>
                <c:pt idx="7">
                  <c:v>82.408509605792929</c:v>
                </c:pt>
                <c:pt idx="8">
                  <c:v>84.969300771291543</c:v>
                </c:pt>
                <c:pt idx="9">
                  <c:v>87.036890870666895</c:v>
                </c:pt>
                <c:pt idx="10">
                  <c:v>88.735504958262808</c:v>
                </c:pt>
                <c:pt idx="11">
                  <c:v>90.151724949189557</c:v>
                </c:pt>
                <c:pt idx="12">
                  <c:v>91.347574744228694</c:v>
                </c:pt>
                <c:pt idx="13">
                  <c:v>92.36854374676777</c:v>
                </c:pt>
                <c:pt idx="14">
                  <c:v>93.248682625919955</c:v>
                </c:pt>
                <c:pt idx="15">
                  <c:v>94.013939410314691</c:v>
                </c:pt>
                <c:pt idx="16">
                  <c:v>94.684402228746293</c:v>
                </c:pt>
                <c:pt idx="17">
                  <c:v>95.275842649151102</c:v>
                </c:pt>
                <c:pt idx="18">
                  <c:v>95.800799974532765</c:v>
                </c:pt>
                <c:pt idx="19">
                  <c:v>96.269357282723902</c:v>
                </c:pt>
                <c:pt idx="20">
                  <c:v>96.68970618184332</c:v>
                </c:pt>
                <c:pt idx="21">
                  <c:v>97.068564049300463</c:v>
                </c:pt>
                <c:pt idx="22">
                  <c:v>97.411486539275998</c:v>
                </c:pt>
                <c:pt idx="23">
                  <c:v>97.723104593753803</c:v>
                </c:pt>
                <c:pt idx="24">
                  <c:v>98.007306268597915</c:v>
                </c:pt>
                <c:pt idx="25">
                  <c:v>98.267377702928215</c:v>
                </c:pt>
                <c:pt idx="26">
                  <c:v>98.506113481768523</c:v>
                </c:pt>
                <c:pt idx="27">
                  <c:v>98.725903819728984</c:v>
                </c:pt>
                <c:pt idx="28">
                  <c:v>98.928804013000644</c:v>
                </c:pt>
                <c:pt idx="29">
                  <c:v>99.116590199037944</c:v>
                </c:pt>
                <c:pt idx="30">
                  <c:v>99.290804450336424</c:v>
                </c:pt>
                <c:pt idx="31">
                  <c:v>99.452791491692437</c:v>
                </c:pt>
                <c:pt idx="32">
                  <c:v>99.603728788446418</c:v>
                </c:pt>
                <c:pt idx="33">
                  <c:v>99.744651350884695</c:v>
                </c:pt>
                <c:pt idx="34">
                  <c:v>99.876472298504623</c:v>
                </c:pt>
                <c:pt idx="35">
                  <c:v>100</c:v>
                </c:pt>
              </c:numCache>
            </c:numRef>
          </c:yVal>
          <c:smooth val="1"/>
        </c:ser>
        <c:axId val="139511296"/>
        <c:axId val="139513216"/>
      </c:scatterChart>
      <c:valAx>
        <c:axId val="139511296"/>
        <c:scaling>
          <c:orientation val="minMax"/>
          <c:max val="150"/>
          <c:min val="0"/>
        </c:scaling>
        <c:axPos val="b"/>
        <c:title>
          <c:tx>
            <c:rich>
              <a:bodyPr/>
              <a:lstStyle/>
              <a:p>
                <a:pPr>
                  <a:defRPr sz="975" b="1" i="0" u="none" strike="noStrike" baseline="0">
                    <a:solidFill>
                      <a:srgbClr val="000000"/>
                    </a:solidFill>
                    <a:latin typeface="Arial"/>
                    <a:ea typeface="Arial"/>
                    <a:cs typeface="Arial"/>
                  </a:defRPr>
                </a:pPr>
                <a:r>
                  <a:t>Labor (X measured from origin)</a:t>
                </a:r>
              </a:p>
            </c:rich>
          </c:tx>
          <c:layout>
            <c:manualLayout>
              <c:xMode val="edge"/>
              <c:yMode val="edge"/>
              <c:x val="0.31896561006797225"/>
              <c:y val="0.94327731092436973"/>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9513216"/>
        <c:crosses val="autoZero"/>
        <c:crossBetween val="midCat"/>
        <c:majorUnit val="25"/>
      </c:valAx>
      <c:valAx>
        <c:axId val="139513216"/>
        <c:scaling>
          <c:orientation val="minMax"/>
          <c:max val="150"/>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t>Capital (X measured from origin)</a:t>
                </a:r>
              </a:p>
            </c:rich>
          </c:tx>
          <c:layout>
            <c:manualLayout>
              <c:xMode val="edge"/>
              <c:yMode val="edge"/>
              <c:x val="1.0775736366287546E-2"/>
              <c:y val="0.2857142857142857"/>
            </c:manualLayout>
          </c:layout>
          <c:spPr>
            <a:noFill/>
            <a:ln w="25400">
              <a:noFill/>
            </a:ln>
          </c:spPr>
        </c:title>
        <c:numFmt formatCode="0" sourceLinked="0"/>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39511296"/>
        <c:crosses val="autoZero"/>
        <c:crossBetween val="midCat"/>
        <c:majorUnit val="25"/>
      </c:valAx>
      <c:spPr>
        <a:solidFill>
          <a:srgbClr val="FFFFFF"/>
        </a:solidFill>
        <a:ln w="25400">
          <a:noFill/>
        </a:ln>
      </c:spPr>
    </c:plotArea>
    <c:legend>
      <c:legendPos val="t"/>
      <c:legendEntry>
        <c:idx val="5"/>
        <c:delete val="1"/>
      </c:legendEntry>
      <c:legendEntry>
        <c:idx val="6"/>
        <c:delete val="1"/>
      </c:legendEntry>
      <c:layout>
        <c:manualLayout>
          <c:xMode val="edge"/>
          <c:yMode val="edge"/>
          <c:wMode val="edge"/>
          <c:hMode val="edge"/>
          <c:x val="0.14870718083316509"/>
          <c:y val="1.680672268907563E-2"/>
          <c:w val="0.90948314153038556"/>
          <c:h val="0.10294117647058823"/>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715517241379307"/>
          <c:y val="9.8739495798319574E-2"/>
          <c:w val="0.8125"/>
          <c:h val="0.77521008403361369"/>
        </c:manualLayout>
      </c:layout>
      <c:scatterChart>
        <c:scatterStyle val="smoothMarker"/>
        <c:ser>
          <c:idx val="0"/>
          <c:order val="0"/>
          <c:tx>
            <c:v>Offer Curve</c:v>
          </c:tx>
          <c:spPr>
            <a:ln w="12700">
              <a:solidFill>
                <a:srgbClr val="FF00FF"/>
              </a:solidFill>
              <a:prstDash val="solid"/>
            </a:ln>
          </c:spPr>
          <c:marker>
            <c:symbol val="none"/>
          </c:marker>
          <c:xVal>
            <c:numRef>
              <c:f>Model!$FG$5:$FG$40</c:f>
              <c:numCache>
                <c:formatCode>0.0</c:formatCode>
                <c:ptCount val="36"/>
                <c:pt idx="0">
                  <c:v>-256.96832595942158</c:v>
                </c:pt>
                <c:pt idx="1">
                  <c:v>-169.66314829704339</c:v>
                </c:pt>
                <c:pt idx="2">
                  <c:v>-116.73271808241185</c:v>
                </c:pt>
                <c:pt idx="3">
                  <c:v>-81.2930233440417</c:v>
                </c:pt>
                <c:pt idx="4">
                  <c:v>-55.911158631135464</c:v>
                </c:pt>
                <c:pt idx="5">
                  <c:v>-36.823736163076418</c:v>
                </c:pt>
                <c:pt idx="6">
                  <c:v>-21.928492547958342</c:v>
                </c:pt>
                <c:pt idx="7">
                  <c:v>-9.9619339186786817</c:v>
                </c:pt>
                <c:pt idx="8">
                  <c:v>-0.12035872521076385</c:v>
                </c:pt>
                <c:pt idx="9">
                  <c:v>8.1311713871742057</c:v>
                </c:pt>
                <c:pt idx="10">
                  <c:v>15.162162947915391</c:v>
                </c:pt>
                <c:pt idx="11">
                  <c:v>21.235870129113266</c:v>
                </c:pt>
                <c:pt idx="12">
                  <c:v>26.544827660740282</c:v>
                </c:pt>
                <c:pt idx="13">
                  <c:v>31.233051503581464</c:v>
                </c:pt>
                <c:pt idx="14">
                  <c:v>35.410388982649238</c:v>
                </c:pt>
                <c:pt idx="15">
                  <c:v>39.162070923476321</c:v>
                </c:pt>
                <c:pt idx="16">
                  <c:v>42.555235224566403</c:v>
                </c:pt>
                <c:pt idx="17">
                  <c:v>45.64348395069652</c:v>
                </c:pt>
                <c:pt idx="18">
                  <c:v>48.470131284200662</c:v>
                </c:pt>
                <c:pt idx="19">
                  <c:v>51.070560353999369</c:v>
                </c:pt>
                <c:pt idx="20">
                  <c:v>53.473961282848293</c:v>
                </c:pt>
                <c:pt idx="21">
                  <c:v>55.704631778679001</c:v>
                </c:pt>
                <c:pt idx="22">
                  <c:v>57.782963388670694</c:v>
                </c:pt>
                <c:pt idx="23">
                  <c:v>59.726198513629996</c:v>
                </c:pt>
                <c:pt idx="24">
                  <c:v>61.549017962997056</c:v>
                </c:pt>
                <c:pt idx="25">
                  <c:v>63.264001674302378</c:v>
                </c:pt>
                <c:pt idx="26">
                  <c:v>64.881993406108776</c:v>
                </c:pt>
                <c:pt idx="27">
                  <c:v>66.412391955915581</c:v>
                </c:pt>
                <c:pt idx="28">
                  <c:v>67.863385603725405</c:v>
                </c:pt>
                <c:pt idx="29">
                  <c:v>69.242142283671569</c:v>
                </c:pt>
                <c:pt idx="30">
                  <c:v>70.55496493791145</c:v>
                </c:pt>
                <c:pt idx="31">
                  <c:v>71.807419269461803</c:v>
                </c:pt>
                <c:pt idx="32">
                  <c:v>73.004439451292711</c:v>
                </c:pt>
                <c:pt idx="33">
                  <c:v>74.150416106577936</c:v>
                </c:pt>
                <c:pt idx="34">
                  <c:v>75.249269936356484</c:v>
                </c:pt>
                <c:pt idx="35">
                  <c:v>76.304513655707481</c:v>
                </c:pt>
              </c:numCache>
            </c:numRef>
          </c:xVal>
          <c:yVal>
            <c:numRef>
              <c:f>Model!$FH$5:$FH$40</c:f>
              <c:numCache>
                <c:formatCode>0.0</c:formatCode>
                <c:ptCount val="36"/>
                <c:pt idx="0">
                  <c:v>-76.304513655707467</c:v>
                </c:pt>
                <c:pt idx="1">
                  <c:v>-65.265407133455824</c:v>
                </c:pt>
                <c:pt idx="2">
                  <c:v>-55.145873523126909</c:v>
                </c:pt>
                <c:pt idx="3">
                  <c:v>-45.536004712002367</c:v>
                </c:pt>
                <c:pt idx="4">
                  <c:v>-36.22381072162716</c:v>
                </c:pt>
                <c:pt idx="5">
                  <c:v>-27.088154025742611</c:v>
                </c:pt>
                <c:pt idx="6">
                  <c:v>-18.054862393852289</c:v>
                </c:pt>
                <c:pt idx="7">
                  <c:v>-9.0761865434572115</c:v>
                </c:pt>
                <c:pt idx="8">
                  <c:v>-0.12021692748913893</c:v>
                </c:pt>
                <c:pt idx="9">
                  <c:v>8.8349807301513295</c:v>
                </c:pt>
                <c:pt idx="10">
                  <c:v>17.804806849132532</c:v>
                </c:pt>
                <c:pt idx="11">
                  <c:v>26.80024322060612</c:v>
                </c:pt>
                <c:pt idx="12">
                  <c:v>35.829203701577043</c:v>
                </c:pt>
                <c:pt idx="13">
                  <c:v>44.897424744750154</c:v>
                </c:pt>
                <c:pt idx="14">
                  <c:v>54.009068697480004</c:v>
                </c:pt>
                <c:pt idx="15">
                  <c:v>63.167142147675577</c:v>
                </c:pt>
                <c:pt idx="16">
                  <c:v>72.373791927864787</c:v>
                </c:pt>
                <c:pt idx="17">
                  <c:v>81.630518270699156</c:v>
                </c:pt>
                <c:pt idx="18">
                  <c:v>90.938330689498315</c:v>
                </c:pt>
                <c:pt idx="19">
                  <c:v>100.29786353238093</c:v>
                </c:pt>
                <c:pt idx="20">
                  <c:v>109.70946267661871</c:v>
                </c:pt>
                <c:pt idx="21">
                  <c:v>119.17325126571876</c:v>
                </c:pt>
                <c:pt idx="22">
                  <c:v>128.68918002676517</c:v>
                </c:pt>
                <c:pt idx="23">
                  <c:v>138.25706610715451</c:v>
                </c:pt>
                <c:pt idx="24">
                  <c:v>147.87662327137824</c:v>
                </c:pt>
                <c:pt idx="25">
                  <c:v>157.54748553202236</c:v>
                </c:pt>
                <c:pt idx="26">
                  <c:v>167.26922574683167</c:v>
                </c:pt>
                <c:pt idx="27">
                  <c:v>177.0413703250488</c:v>
                </c:pt>
                <c:pt idx="28">
                  <c:v>186.86341090443364</c:v>
                </c:pt>
                <c:pt idx="29">
                  <c:v>196.73481365380079</c:v>
                </c:pt>
                <c:pt idx="30">
                  <c:v>206.65502670297008</c:v>
                </c:pt>
                <c:pt idx="31">
                  <c:v>216.62348608772666</c:v>
                </c:pt>
                <c:pt idx="32">
                  <c:v>226.63962051121305</c:v>
                </c:pt>
                <c:pt idx="33">
                  <c:v>236.70285515770021</c:v>
                </c:pt>
                <c:pt idx="34">
                  <c:v>246.81261474453797</c:v>
                </c:pt>
                <c:pt idx="35">
                  <c:v>256.96832595942078</c:v>
                </c:pt>
              </c:numCache>
            </c:numRef>
          </c:yVal>
          <c:smooth val="1"/>
        </c:ser>
        <c:ser>
          <c:idx val="1"/>
          <c:order val="1"/>
          <c:tx>
            <c:v>Price Line</c:v>
          </c:tx>
          <c:spPr>
            <a:ln w="12700">
              <a:solidFill>
                <a:srgbClr val="000000"/>
              </a:solidFill>
              <a:prstDash val="solid"/>
            </a:ln>
          </c:spPr>
          <c:marker>
            <c:symbol val="none"/>
          </c:marker>
          <c:xVal>
            <c:numRef>
              <c:f>Model!$FI$5:$FI$6</c:f>
              <c:numCache>
                <c:formatCode>0.0</c:formatCode>
                <c:ptCount val="2"/>
                <c:pt idx="0">
                  <c:v>0</c:v>
                </c:pt>
                <c:pt idx="1">
                  <c:v>0</c:v>
                </c:pt>
              </c:numCache>
            </c:numRef>
          </c:xVal>
          <c:yVal>
            <c:numRef>
              <c:f>Model!$FJ$5:$FJ$6</c:f>
              <c:numCache>
                <c:formatCode>0.0</c:formatCode>
                <c:ptCount val="2"/>
                <c:pt idx="0">
                  <c:v>0</c:v>
                </c:pt>
                <c:pt idx="1">
                  <c:v>0</c:v>
                </c:pt>
              </c:numCache>
            </c:numRef>
          </c:yVal>
          <c:smooth val="1"/>
        </c:ser>
        <c:axId val="142627584"/>
        <c:axId val="142629504"/>
      </c:scatterChart>
      <c:valAx>
        <c:axId val="142627584"/>
        <c:scaling>
          <c:orientation val="minMax"/>
          <c:max val="125"/>
          <c:min val="-125"/>
        </c:scaling>
        <c:axPos val="b"/>
        <c:title>
          <c:tx>
            <c:rich>
              <a:bodyPr/>
              <a:lstStyle/>
              <a:p>
                <a:pPr>
                  <a:defRPr sz="975" b="1" i="0" u="none" strike="noStrike" baseline="0">
                    <a:solidFill>
                      <a:srgbClr val="000000"/>
                    </a:solidFill>
                    <a:latin typeface="Arial"/>
                    <a:ea typeface="Arial"/>
                    <a:cs typeface="Arial"/>
                  </a:defRPr>
                </a:pPr>
                <a:r>
                  <a:t>Net Exports of X</a:t>
                </a:r>
              </a:p>
            </c:rich>
          </c:tx>
          <c:layout>
            <c:manualLayout>
              <c:xMode val="edge"/>
              <c:yMode val="edge"/>
              <c:x val="0.42025862068965519"/>
              <c:y val="0.93907563025210083"/>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2629504"/>
        <c:crosses val="autoZero"/>
        <c:crossBetween val="midCat"/>
        <c:majorUnit val="25"/>
      </c:valAx>
      <c:valAx>
        <c:axId val="142629504"/>
        <c:scaling>
          <c:orientation val="minMax"/>
          <c:max val="125"/>
          <c:min val="-125"/>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t>Net Imports of Y</a:t>
                </a:r>
              </a:p>
            </c:rich>
          </c:tx>
          <c:layout>
            <c:manualLayout>
              <c:xMode val="edge"/>
              <c:yMode val="edge"/>
              <c:x val="1.0775862068965518E-2"/>
              <c:y val="0.37605042016806722"/>
            </c:manualLayout>
          </c:layout>
          <c:spPr>
            <a:noFill/>
            <a:ln w="25400">
              <a:noFill/>
            </a:ln>
          </c:spPr>
        </c:title>
        <c:numFmt formatCode="0" sourceLinked="0"/>
        <c:tickLblPos val="low"/>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2627584"/>
        <c:crosses val="autoZero"/>
        <c:crossBetween val="midCat"/>
        <c:majorUnit val="25"/>
      </c:valAx>
      <c:spPr>
        <a:noFill/>
        <a:ln w="25400">
          <a:noFill/>
        </a:ln>
      </c:spPr>
    </c:plotArea>
    <c:legend>
      <c:legendPos val="t"/>
      <c:layout>
        <c:manualLayout>
          <c:xMode val="edge"/>
          <c:yMode val="edge"/>
          <c:wMode val="edge"/>
          <c:hMode val="edge"/>
          <c:x val="0.34051724137931033"/>
          <c:y val="1.2605042016806723E-2"/>
          <c:w val="0.71551724137931028"/>
          <c:h val="5.8823529411764705E-2"/>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1827981829598939"/>
          <c:y val="0.14705882352941191"/>
          <c:w val="0.8258081859210894"/>
          <c:h val="0.71218487394958097"/>
        </c:manualLayout>
      </c:layout>
      <c:scatterChart>
        <c:scatterStyle val="smoothMarker"/>
        <c:ser>
          <c:idx val="3"/>
          <c:order val="0"/>
          <c:tx>
            <c:v>X Unit Value Isoquant</c:v>
          </c:tx>
          <c:spPr>
            <a:ln w="12700">
              <a:solidFill>
                <a:srgbClr val="3366FF"/>
              </a:solidFill>
              <a:prstDash val="solid"/>
            </a:ln>
          </c:spPr>
          <c:marker>
            <c:symbol val="none"/>
          </c:marker>
          <c:xVal>
            <c:numRef>
              <c:f>Model!$BG$5:$BG$40</c:f>
              <c:numCache>
                <c:formatCode>0.0</c:formatCode>
                <c:ptCount val="36"/>
                <c:pt idx="0">
                  <c:v>2</c:v>
                </c:pt>
                <c:pt idx="1">
                  <c:v>1.3094036959875561</c:v>
                </c:pt>
                <c:pt idx="2">
                  <c:v>0.88290998245403041</c:v>
                </c:pt>
                <c:pt idx="3">
                  <c:v>0.61079119877266486</c:v>
                </c:pt>
                <c:pt idx="4">
                  <c:v>0.43215765069383494</c:v>
                </c:pt>
                <c:pt idx="5">
                  <c:v>0.31191724901798129</c:v>
                </c:pt>
                <c:pt idx="6">
                  <c:v>0.22916211411293944</c:v>
                </c:pt>
                <c:pt idx="7">
                  <c:v>0.17106329549380833</c:v>
                </c:pt>
                <c:pt idx="8">
                  <c:v>0.12953972711751843</c:v>
                </c:pt>
                <c:pt idx="9">
                  <c:v>9.9379784105593963E-2</c:v>
                </c:pt>
                <c:pt idx="10">
                  <c:v>7.7150201310794086E-2</c:v>
                </c:pt>
                <c:pt idx="11">
                  <c:v>6.0545220463613311E-2</c:v>
                </c:pt>
                <c:pt idx="12">
                  <c:v>4.7988865243562738E-2</c:v>
                </c:pt>
                <c:pt idx="13">
                  <c:v>3.8386505566839084E-2</c:v>
                </c:pt>
                <c:pt idx="14">
                  <c:v>3.0966530130660117E-2</c:v>
                </c:pt>
                <c:pt idx="15">
                  <c:v>2.5177570460004163E-2</c:v>
                </c:pt>
                <c:pt idx="16">
                  <c:v>2.0620644978857749E-2</c:v>
                </c:pt>
                <c:pt idx="17">
                  <c:v>1.7003651232961648E-2</c:v>
                </c:pt>
                <c:pt idx="18">
                  <c:v>1.4110399729952379E-2</c:v>
                </c:pt>
                <c:pt idx="19">
                  <c:v>1.1779256541431284E-2</c:v>
                </c:pt>
                <c:pt idx="20">
                  <c:v>9.8882267101969602E-3</c:v>
                </c:pt>
                <c:pt idx="21">
                  <c:v>8.3444130057931942E-3</c:v>
                </c:pt>
                <c:pt idx="22">
                  <c:v>7.0764842723711969E-3</c:v>
                </c:pt>
                <c:pt idx="23">
                  <c:v>6.0292382938179684E-3</c:v>
                </c:pt>
                <c:pt idx="24">
                  <c:v>5.1596384351384108E-3</c:v>
                </c:pt>
                <c:pt idx="25">
                  <c:v>4.4338980593682763E-3</c:v>
                </c:pt>
                <c:pt idx="26">
                  <c:v>3.8253171495281459E-3</c:v>
                </c:pt>
                <c:pt idx="27">
                  <c:v>3.3126639342256378E-3</c:v>
                </c:pt>
                <c:pt idx="28">
                  <c:v>2.8789548413783099E-3</c:v>
                </c:pt>
                <c:pt idx="29">
                  <c:v>2.5105279879372826E-3</c:v>
                </c:pt>
                <c:pt idx="30">
                  <c:v>2.1963346796780919E-3</c:v>
                </c:pt>
                <c:pt idx="31">
                  <c:v>1.927394034411452E-3</c:v>
                </c:pt>
                <c:pt idx="32">
                  <c:v>1.6963705253302129E-3</c:v>
                </c:pt>
                <c:pt idx="33">
                  <c:v>1.4972447746847096E-3</c:v>
                </c:pt>
                <c:pt idx="34">
                  <c:v>1.3250555445524469E-3</c:v>
                </c:pt>
                <c:pt idx="35">
                  <c:v>1.175696420638865E-3</c:v>
                </c:pt>
              </c:numCache>
            </c:numRef>
          </c:xVal>
          <c:yVal>
            <c:numRef>
              <c:f>Model!$BH$5:$BH$40</c:f>
              <c:numCache>
                <c:formatCode>0.0</c:formatCode>
                <c:ptCount val="36"/>
                <c:pt idx="0">
                  <c:v>0.53814625847199593</c:v>
                </c:pt>
                <c:pt idx="1">
                  <c:v>0.57991350822993892</c:v>
                </c:pt>
                <c:pt idx="2">
                  <c:v>0.62168075798788192</c:v>
                </c:pt>
                <c:pt idx="3">
                  <c:v>0.66344800774582491</c:v>
                </c:pt>
                <c:pt idx="4">
                  <c:v>0.7052152575037679</c:v>
                </c:pt>
                <c:pt idx="5">
                  <c:v>0.74698250726171089</c:v>
                </c:pt>
                <c:pt idx="6">
                  <c:v>0.78874975701965389</c:v>
                </c:pt>
                <c:pt idx="7">
                  <c:v>0.83051700677759688</c:v>
                </c:pt>
                <c:pt idx="8">
                  <c:v>0.87228425653553987</c:v>
                </c:pt>
                <c:pt idx="9">
                  <c:v>0.91405150629348286</c:v>
                </c:pt>
                <c:pt idx="10">
                  <c:v>0.95581875605142586</c:v>
                </c:pt>
                <c:pt idx="11">
                  <c:v>0.99758600580936885</c:v>
                </c:pt>
                <c:pt idx="12">
                  <c:v>1.0393532555673117</c:v>
                </c:pt>
                <c:pt idx="13">
                  <c:v>1.0811205053252546</c:v>
                </c:pt>
                <c:pt idx="14">
                  <c:v>1.1228877550831975</c:v>
                </c:pt>
                <c:pt idx="15">
                  <c:v>1.1646550048411404</c:v>
                </c:pt>
                <c:pt idx="16">
                  <c:v>1.2064222545990833</c:v>
                </c:pt>
                <c:pt idx="17">
                  <c:v>1.2481895043570261</c:v>
                </c:pt>
                <c:pt idx="18">
                  <c:v>1.289956754114969</c:v>
                </c:pt>
                <c:pt idx="19">
                  <c:v>1.3317240038729119</c:v>
                </c:pt>
                <c:pt idx="20">
                  <c:v>1.3734912536308548</c:v>
                </c:pt>
                <c:pt idx="21">
                  <c:v>1.4152585033887977</c:v>
                </c:pt>
                <c:pt idx="22">
                  <c:v>1.4570257531467405</c:v>
                </c:pt>
                <c:pt idx="23">
                  <c:v>1.4987930029046834</c:v>
                </c:pt>
                <c:pt idx="24">
                  <c:v>1.5405602526626263</c:v>
                </c:pt>
                <c:pt idx="25">
                  <c:v>1.5823275024205692</c:v>
                </c:pt>
                <c:pt idx="26">
                  <c:v>1.6240947521785121</c:v>
                </c:pt>
                <c:pt idx="27">
                  <c:v>1.665862001936455</c:v>
                </c:pt>
                <c:pt idx="28">
                  <c:v>1.7076292516943978</c:v>
                </c:pt>
                <c:pt idx="29">
                  <c:v>1.7493965014523407</c:v>
                </c:pt>
                <c:pt idx="30">
                  <c:v>1.7911637512102836</c:v>
                </c:pt>
                <c:pt idx="31">
                  <c:v>1.8329310009682265</c:v>
                </c:pt>
                <c:pt idx="32">
                  <c:v>1.8746982507261694</c:v>
                </c:pt>
                <c:pt idx="33">
                  <c:v>1.9164655004841122</c:v>
                </c:pt>
                <c:pt idx="34">
                  <c:v>1.9582327502420551</c:v>
                </c:pt>
                <c:pt idx="35" formatCode="0.0_ ">
                  <c:v>2</c:v>
                </c:pt>
              </c:numCache>
            </c:numRef>
          </c:yVal>
          <c:smooth val="1"/>
        </c:ser>
        <c:ser>
          <c:idx val="1"/>
          <c:order val="1"/>
          <c:tx>
            <c:v>X Factor Intensity</c:v>
          </c:tx>
          <c:spPr>
            <a:ln w="12700">
              <a:solidFill>
                <a:srgbClr val="000080"/>
              </a:solidFill>
              <a:prstDash val="solid"/>
            </a:ln>
          </c:spPr>
          <c:marker>
            <c:symbol val="none"/>
          </c:marker>
          <c:xVal>
            <c:numRef>
              <c:f>Model!$BP$5:$BP$6</c:f>
              <c:numCache>
                <c:formatCode>0.0</c:formatCode>
                <c:ptCount val="2"/>
                <c:pt idx="0">
                  <c:v>0</c:v>
                </c:pt>
                <c:pt idx="1">
                  <c:v>0.15000000000000002</c:v>
                </c:pt>
              </c:numCache>
            </c:numRef>
          </c:xVal>
          <c:yVal>
            <c:numRef>
              <c:f>Model!$BQ$5:$BQ$6</c:f>
              <c:numCache>
                <c:formatCode>0.0</c:formatCode>
                <c:ptCount val="2"/>
                <c:pt idx="0">
                  <c:v>0</c:v>
                </c:pt>
                <c:pt idx="1">
                  <c:v>0.8500000000000002</c:v>
                </c:pt>
              </c:numCache>
            </c:numRef>
          </c:yVal>
          <c:smooth val="1"/>
        </c:ser>
        <c:ser>
          <c:idx val="0"/>
          <c:order val="2"/>
          <c:tx>
            <c:v>Unit Value Isocost</c:v>
          </c:tx>
          <c:spPr>
            <a:ln w="12700">
              <a:solidFill>
                <a:srgbClr val="000000"/>
              </a:solidFill>
              <a:prstDash val="solid"/>
            </a:ln>
          </c:spPr>
          <c:marker>
            <c:symbol val="none"/>
          </c:marker>
          <c:xVal>
            <c:numRef>
              <c:f>Model!$BM$5:$BM$6</c:f>
              <c:numCache>
                <c:formatCode>0.0</c:formatCode>
                <c:ptCount val="2"/>
                <c:pt idx="0">
                  <c:v>1</c:v>
                </c:pt>
                <c:pt idx="1">
                  <c:v>0</c:v>
                </c:pt>
              </c:numCache>
            </c:numRef>
          </c:xVal>
          <c:yVal>
            <c:numRef>
              <c:f>Model!$BN$5:$BN$6</c:f>
              <c:numCache>
                <c:formatCode>0.0</c:formatCode>
                <c:ptCount val="2"/>
                <c:pt idx="0">
                  <c:v>0</c:v>
                </c:pt>
                <c:pt idx="1">
                  <c:v>1.0000000000000002</c:v>
                </c:pt>
              </c:numCache>
            </c:numRef>
          </c:yVal>
          <c:smooth val="1"/>
        </c:ser>
        <c:ser>
          <c:idx val="4"/>
          <c:order val="3"/>
          <c:tx>
            <c:v>Y Unit Value Isoquant</c:v>
          </c:tx>
          <c:spPr>
            <a:ln w="12700">
              <a:solidFill>
                <a:srgbClr val="FF00FF"/>
              </a:solidFill>
              <a:prstDash val="solid"/>
            </a:ln>
          </c:spPr>
          <c:marker>
            <c:symbol val="none"/>
          </c:marker>
          <c:xVal>
            <c:numRef>
              <c:f>Model!$BJ$5:$BJ$40</c:f>
              <c:numCache>
                <c:formatCode>0.0</c:formatCode>
                <c:ptCount val="36"/>
                <c:pt idx="0">
                  <c:v>2</c:v>
                </c:pt>
                <c:pt idx="1">
                  <c:v>1.0043064056418407</c:v>
                </c:pt>
                <c:pt idx="2">
                  <c:v>0.89026682792456802</c:v>
                </c:pt>
                <c:pt idx="3">
                  <c:v>0.82928916243648176</c:v>
                </c:pt>
                <c:pt idx="4">
                  <c:v>0.78847635487773982</c:v>
                </c:pt>
                <c:pt idx="5">
                  <c:v>0.75816796845061962</c:v>
                </c:pt>
                <c:pt idx="6">
                  <c:v>0.73425120147569123</c:v>
                </c:pt>
                <c:pt idx="7">
                  <c:v>0.71460816368962798</c:v>
                </c:pt>
                <c:pt idx="8">
                  <c:v>0.69801088850507809</c:v>
                </c:pt>
                <c:pt idx="9">
                  <c:v>0.6836867166547812</c:v>
                </c:pt>
                <c:pt idx="10">
                  <c:v>0.67111938533982618</c:v>
                </c:pt>
                <c:pt idx="11">
                  <c:v>0.65994768143886939</c:v>
                </c:pt>
                <c:pt idx="12">
                  <c:v>0.64990947608005567</c:v>
                </c:pt>
                <c:pt idx="13">
                  <c:v>0.64080881492546948</c:v>
                </c:pt>
                <c:pt idx="14">
                  <c:v>0.63249556280269748</c:v>
                </c:pt>
                <c:pt idx="15">
                  <c:v>0.62485227881017513</c:v>
                </c:pt>
                <c:pt idx="16">
                  <c:v>0.61778545337149837</c:v>
                </c:pt>
                <c:pt idx="17">
                  <c:v>0.61121948148497607</c:v>
                </c:pt>
                <c:pt idx="18">
                  <c:v>0.60509241053632856</c:v>
                </c:pt>
                <c:pt idx="19">
                  <c:v>0.59935287265646398</c:v>
                </c:pt>
                <c:pt idx="20">
                  <c:v>0.59395782793562213</c:v>
                </c:pt>
                <c:pt idx="21">
                  <c:v>0.5888708751441587</c:v>
                </c:pt>
                <c:pt idx="22">
                  <c:v>0.58406096754703174</c:v>
                </c:pt>
                <c:pt idx="23">
                  <c:v>0.5795014230202481</c:v>
                </c:pt>
                <c:pt idx="24">
                  <c:v>0.57516915139583502</c:v>
                </c:pt>
                <c:pt idx="25">
                  <c:v>0.57104404446287182</c:v>
                </c:pt>
                <c:pt idx="26">
                  <c:v>0.56710848936057157</c:v>
                </c:pt>
                <c:pt idx="27">
                  <c:v>0.56334697669880107</c:v>
                </c:pt>
                <c:pt idx="28">
                  <c:v>0.55974578219870397</c:v>
                </c:pt>
                <c:pt idx="29">
                  <c:v>0.55629270597010405</c:v>
                </c:pt>
                <c:pt idx="30">
                  <c:v>0.55297685739494251</c:v>
                </c:pt>
                <c:pt idx="31">
                  <c:v>0.54978847640861928</c:v>
                </c:pt>
                <c:pt idx="32">
                  <c:v>0.54671878406306063</c:v>
                </c:pt>
                <c:pt idx="33">
                  <c:v>0.54375985682238392</c:v>
                </c:pt>
                <c:pt idx="34">
                  <c:v>0.54090452022758562</c:v>
                </c:pt>
                <c:pt idx="35">
                  <c:v>0.53814625847199593</c:v>
                </c:pt>
              </c:numCache>
            </c:numRef>
          </c:xVal>
          <c:yVal>
            <c:numRef>
              <c:f>Model!$BK$5:$BK$40</c:f>
              <c:numCache>
                <c:formatCode>0.0</c:formatCode>
                <c:ptCount val="36"/>
                <c:pt idx="0">
                  <c:v>1.175696420638864E-3</c:v>
                </c:pt>
                <c:pt idx="1">
                  <c:v>5.828496223719204E-2</c:v>
                </c:pt>
                <c:pt idx="2">
                  <c:v>0.11539422805374522</c:v>
                </c:pt>
                <c:pt idx="3">
                  <c:v>0.1725034938702984</c:v>
                </c:pt>
                <c:pt idx="4">
                  <c:v>0.22961275968685158</c:v>
                </c:pt>
                <c:pt idx="5">
                  <c:v>0.28672202550340475</c:v>
                </c:pt>
                <c:pt idx="6">
                  <c:v>0.34383129131995793</c:v>
                </c:pt>
                <c:pt idx="7">
                  <c:v>0.40094055713651111</c:v>
                </c:pt>
                <c:pt idx="8">
                  <c:v>0.45804982295306429</c:v>
                </c:pt>
                <c:pt idx="9">
                  <c:v>0.51515908876961747</c:v>
                </c:pt>
                <c:pt idx="10">
                  <c:v>0.57226835458617065</c:v>
                </c:pt>
                <c:pt idx="11">
                  <c:v>0.62937762040272383</c:v>
                </c:pt>
                <c:pt idx="12">
                  <c:v>0.686486886219277</c:v>
                </c:pt>
                <c:pt idx="13">
                  <c:v>0.74359615203583018</c:v>
                </c:pt>
                <c:pt idx="14">
                  <c:v>0.80070541785238336</c:v>
                </c:pt>
                <c:pt idx="15">
                  <c:v>0.85781468366893654</c:v>
                </c:pt>
                <c:pt idx="16">
                  <c:v>0.91492394948548972</c:v>
                </c:pt>
                <c:pt idx="17">
                  <c:v>0.9720332153020429</c:v>
                </c:pt>
                <c:pt idx="18">
                  <c:v>1.0291424811185961</c:v>
                </c:pt>
                <c:pt idx="19">
                  <c:v>1.0862517469351491</c:v>
                </c:pt>
                <c:pt idx="20">
                  <c:v>1.1433610127517024</c:v>
                </c:pt>
                <c:pt idx="21">
                  <c:v>1.2004702785682557</c:v>
                </c:pt>
                <c:pt idx="22">
                  <c:v>1.257579544384809</c:v>
                </c:pt>
                <c:pt idx="23">
                  <c:v>1.3146888102013623</c:v>
                </c:pt>
                <c:pt idx="24">
                  <c:v>1.3717980760179156</c:v>
                </c:pt>
                <c:pt idx="25">
                  <c:v>1.4289073418344689</c:v>
                </c:pt>
                <c:pt idx="26">
                  <c:v>1.4860166076510222</c:v>
                </c:pt>
                <c:pt idx="27">
                  <c:v>1.5431258734675755</c:v>
                </c:pt>
                <c:pt idx="28">
                  <c:v>1.6002351392841287</c:v>
                </c:pt>
                <c:pt idx="29">
                  <c:v>1.657344405100682</c:v>
                </c:pt>
                <c:pt idx="30">
                  <c:v>1.7144536709172353</c:v>
                </c:pt>
                <c:pt idx="31">
                  <c:v>1.7715629367337886</c:v>
                </c:pt>
                <c:pt idx="32">
                  <c:v>1.8286722025503419</c:v>
                </c:pt>
                <c:pt idx="33">
                  <c:v>1.8857814683668952</c:v>
                </c:pt>
                <c:pt idx="34">
                  <c:v>1.9428907341834485</c:v>
                </c:pt>
                <c:pt idx="35" formatCode="0.0_ ">
                  <c:v>2</c:v>
                </c:pt>
              </c:numCache>
            </c:numRef>
          </c:yVal>
          <c:smooth val="1"/>
        </c:ser>
        <c:ser>
          <c:idx val="2"/>
          <c:order val="4"/>
          <c:tx>
            <c:v>Y Factor Intensity</c:v>
          </c:tx>
          <c:spPr>
            <a:ln w="12700">
              <a:solidFill>
                <a:srgbClr val="800000"/>
              </a:solidFill>
              <a:prstDash val="solid"/>
            </a:ln>
          </c:spPr>
          <c:marker>
            <c:symbol val="none"/>
          </c:marker>
          <c:xVal>
            <c:numRef>
              <c:f>Model!$BS$5:$BS$6</c:f>
              <c:numCache>
                <c:formatCode>0.0</c:formatCode>
                <c:ptCount val="2"/>
                <c:pt idx="0">
                  <c:v>0</c:v>
                </c:pt>
                <c:pt idx="1">
                  <c:v>0.8500000000000002</c:v>
                </c:pt>
              </c:numCache>
            </c:numRef>
          </c:xVal>
          <c:yVal>
            <c:numRef>
              <c:f>Model!$BT$5:$BT$6</c:f>
              <c:numCache>
                <c:formatCode>0.0</c:formatCode>
                <c:ptCount val="2"/>
                <c:pt idx="0">
                  <c:v>0</c:v>
                </c:pt>
                <c:pt idx="1">
                  <c:v>0.15000000000000005</c:v>
                </c:pt>
              </c:numCache>
            </c:numRef>
          </c:yVal>
          <c:smooth val="1"/>
        </c:ser>
        <c:axId val="142943744"/>
        <c:axId val="142945664"/>
      </c:scatterChart>
      <c:valAx>
        <c:axId val="142943744"/>
        <c:scaling>
          <c:orientation val="minMax"/>
          <c:max val="2"/>
          <c:min val="0"/>
        </c:scaling>
        <c:axPos val="b"/>
        <c:title>
          <c:tx>
            <c:rich>
              <a:bodyPr/>
              <a:lstStyle/>
              <a:p>
                <a:pPr>
                  <a:defRPr sz="1000" b="1" i="0" u="none" strike="noStrike" baseline="0">
                    <a:solidFill>
                      <a:srgbClr val="000000"/>
                    </a:solidFill>
                    <a:latin typeface="Arial"/>
                    <a:ea typeface="Arial"/>
                    <a:cs typeface="Arial"/>
                  </a:defRPr>
                </a:pPr>
                <a:r>
                  <a:t>Labor</a:t>
                </a:r>
              </a:p>
            </c:rich>
          </c:tx>
          <c:layout>
            <c:manualLayout>
              <c:xMode val="edge"/>
              <c:yMode val="edge"/>
              <c:x val="0.48817308284225663"/>
              <c:y val="0.9243697818315697"/>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42945664"/>
        <c:crosses val="autoZero"/>
        <c:crossBetween val="midCat"/>
      </c:valAx>
      <c:valAx>
        <c:axId val="142945664"/>
        <c:scaling>
          <c:orientation val="minMax"/>
          <c:max val="2"/>
          <c:min val="0"/>
        </c:scaling>
        <c:axPos val="l"/>
        <c:majorGridlines>
          <c:spPr>
            <a:ln w="3175">
              <a:solidFill>
                <a:srgbClr val="FFFFFF"/>
              </a:solidFill>
              <a:prstDash val="solid"/>
            </a:ln>
          </c:spPr>
        </c:majorGridlines>
        <c:title>
          <c:tx>
            <c:rich>
              <a:bodyPr/>
              <a:lstStyle/>
              <a:p>
                <a:pPr>
                  <a:defRPr sz="1000" b="1" i="0" u="none" strike="noStrike" baseline="0">
                    <a:solidFill>
                      <a:srgbClr val="000000"/>
                    </a:solidFill>
                    <a:latin typeface="Arial"/>
                    <a:ea typeface="Arial"/>
                    <a:cs typeface="Arial"/>
                  </a:defRPr>
                </a:pPr>
                <a:r>
                  <a:t>Capital</a:t>
                </a:r>
              </a:p>
            </c:rich>
          </c:tx>
          <c:layout>
            <c:manualLayout>
              <c:xMode val="edge"/>
              <c:yMode val="edge"/>
              <c:x val="1.0752760382564119E-2"/>
              <c:y val="0.45168062137029252"/>
            </c:manualLayout>
          </c:layout>
          <c:spPr>
            <a:noFill/>
            <a:ln w="25400">
              <a:noFill/>
            </a:ln>
          </c:spPr>
        </c:title>
        <c:numFmt formatCode="0.0" sourceLinked="1"/>
        <c:tickLblPos val="nextTo"/>
        <c:spPr>
          <a:ln w="25400">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42943744"/>
        <c:crosses val="autoZero"/>
        <c:crossBetween val="midCat"/>
      </c:valAx>
      <c:spPr>
        <a:solidFill>
          <a:srgbClr val="FFFFFF"/>
        </a:solidFill>
        <a:ln w="25400">
          <a:noFill/>
        </a:ln>
      </c:spPr>
    </c:plotArea>
    <c:legend>
      <c:legendPos val="t"/>
      <c:layout>
        <c:manualLayout>
          <c:xMode val="edge"/>
          <c:yMode val="edge"/>
          <c:wMode val="edge"/>
          <c:hMode val="edge"/>
          <c:x val="8.8172187431794904E-2"/>
          <c:y val="1.2605075949216756E-2"/>
          <c:w val="0.96989450945497491"/>
          <c:h val="9.8739444899704279E-2"/>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3118307120100622"/>
          <c:y val="0.13655462184873937"/>
          <c:w val="0.81505547516690868"/>
          <c:h val="0.70588235294117663"/>
        </c:manualLayout>
      </c:layout>
      <c:scatterChart>
        <c:scatterStyle val="smoothMarker"/>
        <c:ser>
          <c:idx val="1"/>
          <c:order val="0"/>
          <c:tx>
            <c:v>Factor Price Ratio</c:v>
          </c:tx>
          <c:spPr>
            <a:ln w="12700">
              <a:solidFill>
                <a:srgbClr val="000000"/>
              </a:solidFill>
              <a:prstDash val="solid"/>
            </a:ln>
          </c:spPr>
          <c:marker>
            <c:symbol val="none"/>
          </c:marker>
          <c:xVal>
            <c:numRef>
              <c:f>Model!$CC$5:$CC$6</c:f>
              <c:numCache>
                <c:formatCode>0.0</c:formatCode>
                <c:ptCount val="2"/>
                <c:pt idx="0">
                  <c:v>0</c:v>
                </c:pt>
                <c:pt idx="1">
                  <c:v>0.99999999999999978</c:v>
                </c:pt>
              </c:numCache>
            </c:numRef>
          </c:xVal>
          <c:yVal>
            <c:numRef>
              <c:f>Model!$CB$5:$CB$6</c:f>
              <c:numCache>
                <c:formatCode>0.0</c:formatCode>
                <c:ptCount val="2"/>
                <c:pt idx="0">
                  <c:v>0</c:v>
                </c:pt>
                <c:pt idx="1">
                  <c:v>1</c:v>
                </c:pt>
              </c:numCache>
            </c:numRef>
          </c:yVal>
          <c:smooth val="1"/>
        </c:ser>
        <c:ser>
          <c:idx val="0"/>
          <c:order val="1"/>
          <c:tx>
            <c:v>X Isoprice</c:v>
          </c:tx>
          <c:spPr>
            <a:ln w="12700">
              <a:solidFill>
                <a:srgbClr val="3366FF"/>
              </a:solidFill>
              <a:prstDash val="solid"/>
            </a:ln>
          </c:spPr>
          <c:marker>
            <c:symbol val="none"/>
          </c:marker>
          <c:xVal>
            <c:numRef>
              <c:f>Model!$BW$5:$BW$40</c:f>
              <c:numCache>
                <c:formatCode>0.0</c:formatCode>
                <c:ptCount val="36"/>
                <c:pt idx="0">
                  <c:v>0.88486508609366132</c:v>
                </c:pt>
                <c:pt idx="1">
                  <c:v>0.91672608363384245</c:v>
                </c:pt>
                <c:pt idx="2">
                  <c:v>0.94858708117402357</c:v>
                </c:pt>
                <c:pt idx="3">
                  <c:v>0.9804480787142047</c:v>
                </c:pt>
                <c:pt idx="4">
                  <c:v>1.0123090762543858</c:v>
                </c:pt>
                <c:pt idx="5">
                  <c:v>1.0441700737945669</c:v>
                </c:pt>
                <c:pt idx="6">
                  <c:v>1.0760310713347481</c:v>
                </c:pt>
                <c:pt idx="7">
                  <c:v>1.1078920688749292</c:v>
                </c:pt>
                <c:pt idx="8">
                  <c:v>1.1397530664151103</c:v>
                </c:pt>
                <c:pt idx="9">
                  <c:v>1.1716140639552914</c:v>
                </c:pt>
                <c:pt idx="10">
                  <c:v>1.2034750614954726</c:v>
                </c:pt>
                <c:pt idx="11">
                  <c:v>1.2353360590356537</c:v>
                </c:pt>
                <c:pt idx="12">
                  <c:v>1.2671970565758348</c:v>
                </c:pt>
                <c:pt idx="13">
                  <c:v>1.2990580541160159</c:v>
                </c:pt>
                <c:pt idx="14">
                  <c:v>1.3309190516561971</c:v>
                </c:pt>
                <c:pt idx="15">
                  <c:v>1.3627800491963782</c:v>
                </c:pt>
                <c:pt idx="16">
                  <c:v>1.3946410467365593</c:v>
                </c:pt>
                <c:pt idx="17">
                  <c:v>1.4265020442767404</c:v>
                </c:pt>
                <c:pt idx="18">
                  <c:v>1.4583630418169216</c:v>
                </c:pt>
                <c:pt idx="19">
                  <c:v>1.4902240393571027</c:v>
                </c:pt>
                <c:pt idx="20">
                  <c:v>1.5220850368972838</c:v>
                </c:pt>
                <c:pt idx="21">
                  <c:v>1.5539460344374649</c:v>
                </c:pt>
                <c:pt idx="22">
                  <c:v>1.5858070319776461</c:v>
                </c:pt>
                <c:pt idx="23">
                  <c:v>1.6176680295178272</c:v>
                </c:pt>
                <c:pt idx="24">
                  <c:v>1.6495290270580083</c:v>
                </c:pt>
                <c:pt idx="25">
                  <c:v>1.6813900245981894</c:v>
                </c:pt>
                <c:pt idx="26">
                  <c:v>1.7132510221383705</c:v>
                </c:pt>
                <c:pt idx="27">
                  <c:v>1.7451120196785517</c:v>
                </c:pt>
                <c:pt idx="28">
                  <c:v>1.7769730172187328</c:v>
                </c:pt>
                <c:pt idx="29">
                  <c:v>1.8088340147589139</c:v>
                </c:pt>
                <c:pt idx="30">
                  <c:v>1.840695012299095</c:v>
                </c:pt>
                <c:pt idx="31">
                  <c:v>1.8725560098392762</c:v>
                </c:pt>
                <c:pt idx="32">
                  <c:v>1.9044170073794573</c:v>
                </c:pt>
                <c:pt idx="33">
                  <c:v>1.9362780049196384</c:v>
                </c:pt>
                <c:pt idx="34">
                  <c:v>1.9681390024598195</c:v>
                </c:pt>
                <c:pt idx="35" formatCode="General">
                  <c:v>2</c:v>
                </c:pt>
              </c:numCache>
            </c:numRef>
          </c:xVal>
          <c:yVal>
            <c:numRef>
              <c:f>Model!$BV$5:$BV$40</c:f>
              <c:numCache>
                <c:formatCode>0.0</c:formatCode>
                <c:ptCount val="36"/>
                <c:pt idx="0">
                  <c:v>2</c:v>
                </c:pt>
                <c:pt idx="1">
                  <c:v>1.6367248078033723</c:v>
                </c:pt>
                <c:pt idx="2">
                  <c:v>1.3486393724830592</c:v>
                </c:pt>
                <c:pt idx="3">
                  <c:v>1.118391697511252</c:v>
                </c:pt>
                <c:pt idx="4">
                  <c:v>0.93302280589764586</c:v>
                </c:pt>
                <c:pt idx="5">
                  <c:v>0.78276180922471705</c:v>
                </c:pt>
                <c:pt idx="6">
                  <c:v>0.66017549211792426</c:v>
                </c:pt>
                <c:pt idx="7">
                  <c:v>0.55956142076596871</c:v>
                </c:pt>
                <c:pt idx="8">
                  <c:v>0.47651031610765499</c:v>
                </c:pt>
                <c:pt idx="9">
                  <c:v>0.4075873854658707</c:v>
                </c:pt>
                <c:pt idx="10">
                  <c:v>0.35009813218062991</c:v>
                </c:pt>
                <c:pt idx="11">
                  <c:v>0.3019147482626211</c:v>
                </c:pt>
                <c:pt idx="12">
                  <c:v>0.2613463579749159</c:v>
                </c:pt>
                <c:pt idx="13">
                  <c:v>0.22704128045992408</c:v>
                </c:pt>
                <c:pt idx="14">
                  <c:v>0.19791286663944077</c:v>
                </c:pt>
                <c:pt idx="15">
                  <c:v>0.17308282986261303</c:v>
                </c:pt>
                <c:pt idx="16">
                  <c:v>0.15183765542863448</c:v>
                </c:pt>
                <c:pt idx="17">
                  <c:v>0.13359485796961168</c:v>
                </c:pt>
                <c:pt idx="18">
                  <c:v>0.1178767041771954</c:v>
                </c:pt>
                <c:pt idx="19">
                  <c:v>0.10428963135941677</c:v>
                </c:pt>
                <c:pt idx="20">
                  <c:v>9.2508038557811895E-2</c:v>
                </c:pt>
                <c:pt idx="21">
                  <c:v>8.2261454166179887E-2</c:v>
                </c:pt>
                <c:pt idx="22">
                  <c:v>7.3324325588460471E-2</c:v>
                </c:pt>
                <c:pt idx="23">
                  <c:v>6.5507856039820039E-2</c:v>
                </c:pt>
                <c:pt idx="24">
                  <c:v>5.8653447906062472E-2</c:v>
                </c:pt>
                <c:pt idx="25">
                  <c:v>5.2627413148949413E-2</c:v>
                </c:pt>
                <c:pt idx="26">
                  <c:v>4.7316687748440521E-2</c:v>
                </c:pt>
                <c:pt idx="27">
                  <c:v>4.2625345403823157E-2</c:v>
                </c:pt>
                <c:pt idx="28">
                  <c:v>3.8471750276848814E-2</c:v>
                </c:pt>
                <c:pt idx="29">
                  <c:v>3.4786222836617843E-2</c:v>
                </c:pt>
                <c:pt idx="30">
                  <c:v>3.1509119362788912E-2</c:v>
                </c:pt>
                <c:pt idx="31">
                  <c:v>2.8589246244575088E-2</c:v>
                </c:pt>
                <c:pt idx="32">
                  <c:v>2.5982546272498394E-2</c:v>
                </c:pt>
                <c:pt idx="33">
                  <c:v>2.3651006707023872E-2</c:v>
                </c:pt>
                <c:pt idx="34">
                  <c:v>2.1561748816070297E-2</c:v>
                </c:pt>
                <c:pt idx="35">
                  <c:v>1.9686266404607359E-2</c:v>
                </c:pt>
              </c:numCache>
            </c:numRef>
          </c:yVal>
          <c:smooth val="1"/>
        </c:ser>
        <c:ser>
          <c:idx val="2"/>
          <c:order val="2"/>
          <c:tx>
            <c:v>Y Isoprice</c:v>
          </c:tx>
          <c:spPr>
            <a:ln w="12700">
              <a:solidFill>
                <a:srgbClr val="FF00FF"/>
              </a:solidFill>
              <a:prstDash val="solid"/>
            </a:ln>
          </c:spPr>
          <c:marker>
            <c:symbol val="none"/>
          </c:marker>
          <c:xVal>
            <c:numRef>
              <c:f>Model!$BZ$5:$BZ$40</c:f>
              <c:numCache>
                <c:formatCode>0.0</c:formatCode>
                <c:ptCount val="36"/>
                <c:pt idx="0">
                  <c:v>1.9686266404607369E-2</c:v>
                </c:pt>
                <c:pt idx="1">
                  <c:v>7.6266658793047157E-2</c:v>
                </c:pt>
                <c:pt idx="2">
                  <c:v>0.13284705118148693</c:v>
                </c:pt>
                <c:pt idx="3">
                  <c:v>0.18942744356992672</c:v>
                </c:pt>
                <c:pt idx="4">
                  <c:v>0.24600783595836651</c:v>
                </c:pt>
                <c:pt idx="5">
                  <c:v>0.30258822834680632</c:v>
                </c:pt>
                <c:pt idx="6">
                  <c:v>0.35916862073524614</c:v>
                </c:pt>
                <c:pt idx="7">
                  <c:v>0.41574901312368595</c:v>
                </c:pt>
                <c:pt idx="8">
                  <c:v>0.47232940551212577</c:v>
                </c:pt>
                <c:pt idx="9">
                  <c:v>0.52890979790056558</c:v>
                </c:pt>
                <c:pt idx="10">
                  <c:v>0.5854901902890054</c:v>
                </c:pt>
                <c:pt idx="11">
                  <c:v>0.64207058267744521</c:v>
                </c:pt>
                <c:pt idx="12">
                  <c:v>0.69865097506588503</c:v>
                </c:pt>
                <c:pt idx="13">
                  <c:v>0.75523136745432484</c:v>
                </c:pt>
                <c:pt idx="14">
                  <c:v>0.81181175984276466</c:v>
                </c:pt>
                <c:pt idx="15">
                  <c:v>0.86839215223120447</c:v>
                </c:pt>
                <c:pt idx="16">
                  <c:v>0.92497254461964429</c:v>
                </c:pt>
                <c:pt idx="17">
                  <c:v>0.9815529370080841</c:v>
                </c:pt>
                <c:pt idx="18">
                  <c:v>1.0381333293965238</c:v>
                </c:pt>
                <c:pt idx="19">
                  <c:v>1.0947137217849636</c:v>
                </c:pt>
                <c:pt idx="20">
                  <c:v>1.1512941141734034</c:v>
                </c:pt>
                <c:pt idx="21">
                  <c:v>1.2078745065618433</c:v>
                </c:pt>
                <c:pt idx="22">
                  <c:v>1.2644548989502831</c:v>
                </c:pt>
                <c:pt idx="23">
                  <c:v>1.3210352913387229</c:v>
                </c:pt>
                <c:pt idx="24">
                  <c:v>1.3776156837271627</c:v>
                </c:pt>
                <c:pt idx="25">
                  <c:v>1.4341960761156025</c:v>
                </c:pt>
                <c:pt idx="26">
                  <c:v>1.4907764685040423</c:v>
                </c:pt>
                <c:pt idx="27">
                  <c:v>1.5473568608924821</c:v>
                </c:pt>
                <c:pt idx="28">
                  <c:v>1.603937253280922</c:v>
                </c:pt>
                <c:pt idx="29">
                  <c:v>1.6605176456693618</c:v>
                </c:pt>
                <c:pt idx="30">
                  <c:v>1.7170980380578016</c:v>
                </c:pt>
                <c:pt idx="31">
                  <c:v>1.7736784304462414</c:v>
                </c:pt>
                <c:pt idx="32">
                  <c:v>1.8302588228346812</c:v>
                </c:pt>
                <c:pt idx="33">
                  <c:v>1.886839215223121</c:v>
                </c:pt>
                <c:pt idx="34">
                  <c:v>1.9434196076115609</c:v>
                </c:pt>
                <c:pt idx="35" formatCode="General">
                  <c:v>2</c:v>
                </c:pt>
              </c:numCache>
            </c:numRef>
          </c:xVal>
          <c:yVal>
            <c:numRef>
              <c:f>Model!$BY$5:$BY$40</c:f>
              <c:numCache>
                <c:formatCode>0.0</c:formatCode>
                <c:ptCount val="36"/>
                <c:pt idx="0">
                  <c:v>2</c:v>
                </c:pt>
                <c:pt idx="1">
                  <c:v>1.5748349676792159</c:v>
                </c:pt>
                <c:pt idx="2">
                  <c:v>1.4279158113210564</c:v>
                </c:pt>
                <c:pt idx="3">
                  <c:v>1.3412510556095882</c:v>
                </c:pt>
                <c:pt idx="4">
                  <c:v>1.2807949268589731</c:v>
                </c:pt>
                <c:pt idx="5">
                  <c:v>1.2348504032593637</c:v>
                </c:pt>
                <c:pt idx="6">
                  <c:v>1.1980549979604043</c:v>
                </c:pt>
                <c:pt idx="7">
                  <c:v>1.1675220126904144</c:v>
                </c:pt>
                <c:pt idx="8">
                  <c:v>1.1415269768200933</c:v>
                </c:pt>
                <c:pt idx="9">
                  <c:v>1.1189611535677024</c:v>
                </c:pt>
                <c:pt idx="10">
                  <c:v>1.0990715064558123</c:v>
                </c:pt>
                <c:pt idx="11">
                  <c:v>1.0813243461844624</c:v>
                </c:pt>
                <c:pt idx="12">
                  <c:v>1.065328343726679</c:v>
                </c:pt>
                <c:pt idx="13">
                  <c:v>1.0507884504771239</c:v>
                </c:pt>
                <c:pt idx="14">
                  <c:v>1.0374769813381626</c:v>
                </c:pt>
                <c:pt idx="15">
                  <c:v>1.0252147431185672</c:v>
                </c:pt>
                <c:pt idx="16">
                  <c:v>1.0138583053296757</c:v>
                </c:pt>
                <c:pt idx="17">
                  <c:v>1.0032911684973524</c:v>
                </c:pt>
                <c:pt idx="18">
                  <c:v>0.99341748531976004</c:v>
                </c:pt>
                <c:pt idx="19">
                  <c:v>0.98415750061260432</c:v>
                </c:pt>
                <c:pt idx="20">
                  <c:v>0.97544417674844519</c:v>
                </c:pt>
                <c:pt idx="21">
                  <c:v>0.96722065438551963</c:v>
                </c:pt>
                <c:pt idx="22">
                  <c:v>0.95943831301396676</c:v>
                </c:pt>
                <c:pt idx="23">
                  <c:v>0.95205526961836973</c:v>
                </c:pt>
                <c:pt idx="24">
                  <c:v>0.94503520229281923</c:v>
                </c:pt>
                <c:pt idx="25">
                  <c:v>0.93834641824723375</c:v>
                </c:pt>
                <c:pt idx="26">
                  <c:v>0.93196110795657194</c:v>
                </c:pt>
                <c:pt idx="27">
                  <c:v>0.92585474273736401</c:v>
                </c:pt>
                <c:pt idx="28">
                  <c:v>0.92000558401825583</c:v>
                </c:pt>
                <c:pt idx="29">
                  <c:v>0.91439428044750459</c:v>
                </c:pt>
                <c:pt idx="30">
                  <c:v>0.90900353470362794</c:v>
                </c:pt>
                <c:pt idx="31">
                  <c:v>0.90381782608482519</c:v>
                </c:pt>
                <c:pt idx="32">
                  <c:v>0.89882317808373935</c:v>
                </c:pt>
                <c:pt idx="33">
                  <c:v>0.8940069625072774</c:v>
                </c:pt>
                <c:pt idx="34">
                  <c:v>0.88935773348705571</c:v>
                </c:pt>
                <c:pt idx="35">
                  <c:v>0.88486508609366143</c:v>
                </c:pt>
              </c:numCache>
            </c:numRef>
          </c:yVal>
          <c:smooth val="1"/>
        </c:ser>
        <c:ser>
          <c:idx val="3"/>
          <c:order val="3"/>
          <c:tx>
            <c:v>X Factor Intensity</c:v>
          </c:tx>
          <c:spPr>
            <a:ln w="12700">
              <a:solidFill>
                <a:srgbClr val="000080"/>
              </a:solidFill>
              <a:prstDash val="solid"/>
            </a:ln>
          </c:spPr>
          <c:marker>
            <c:symbol val="none"/>
          </c:marker>
          <c:xVal>
            <c:numRef>
              <c:f>Model!$CF$5:$CF$6</c:f>
              <c:numCache>
                <c:formatCode>0.0</c:formatCode>
                <c:ptCount val="2"/>
                <c:pt idx="0">
                  <c:v>0</c:v>
                </c:pt>
                <c:pt idx="1">
                  <c:v>1.1764705882352937</c:v>
                </c:pt>
              </c:numCache>
            </c:numRef>
          </c:xVal>
          <c:yVal>
            <c:numRef>
              <c:f>Model!$CE$5:$CE$6</c:f>
              <c:numCache>
                <c:formatCode>0.0</c:formatCode>
                <c:ptCount val="2"/>
                <c:pt idx="0">
                  <c:v>6.6666666666666652</c:v>
                </c:pt>
                <c:pt idx="1">
                  <c:v>0</c:v>
                </c:pt>
              </c:numCache>
            </c:numRef>
          </c:yVal>
          <c:smooth val="1"/>
        </c:ser>
        <c:ser>
          <c:idx val="4"/>
          <c:order val="4"/>
          <c:tx>
            <c:v>Y Factor Intensity</c:v>
          </c:tx>
          <c:spPr>
            <a:ln w="12700">
              <a:solidFill>
                <a:srgbClr val="800000"/>
              </a:solidFill>
              <a:prstDash val="solid"/>
            </a:ln>
          </c:spPr>
          <c:marker>
            <c:symbol val="none"/>
          </c:marker>
          <c:xVal>
            <c:numRef>
              <c:f>Model!$CI$5:$CI$6</c:f>
              <c:numCache>
                <c:formatCode>0.0</c:formatCode>
                <c:ptCount val="2"/>
                <c:pt idx="0">
                  <c:v>0</c:v>
                </c:pt>
                <c:pt idx="1">
                  <c:v>6.6666666666666652</c:v>
                </c:pt>
              </c:numCache>
            </c:numRef>
          </c:xVal>
          <c:yVal>
            <c:numRef>
              <c:f>Model!$CH$5:$CH$6</c:f>
              <c:numCache>
                <c:formatCode>0.0</c:formatCode>
                <c:ptCount val="2"/>
                <c:pt idx="0">
                  <c:v>1.1764705882352937</c:v>
                </c:pt>
                <c:pt idx="1">
                  <c:v>0</c:v>
                </c:pt>
              </c:numCache>
            </c:numRef>
          </c:yVal>
          <c:smooth val="1"/>
        </c:ser>
        <c:axId val="142997760"/>
        <c:axId val="143016320"/>
      </c:scatterChart>
      <c:valAx>
        <c:axId val="142997760"/>
        <c:scaling>
          <c:orientation val="minMax"/>
          <c:max val="2"/>
          <c:min val="0"/>
        </c:scaling>
        <c:axPos val="b"/>
        <c:title>
          <c:tx>
            <c:rich>
              <a:bodyPr/>
              <a:lstStyle/>
              <a:p>
                <a:pPr>
                  <a:defRPr sz="975" b="1" i="0" u="none" strike="noStrike" baseline="0">
                    <a:solidFill>
                      <a:srgbClr val="000000"/>
                    </a:solidFill>
                    <a:latin typeface="Arial"/>
                    <a:ea typeface="Arial"/>
                    <a:cs typeface="Arial"/>
                  </a:defRPr>
                </a:pPr>
                <a:r>
                  <a:t>Rental (Price of Capital)</a:t>
                </a:r>
              </a:p>
            </c:rich>
          </c:tx>
          <c:layout>
            <c:manualLayout>
              <c:xMode val="edge"/>
              <c:yMode val="edge"/>
              <c:x val="0.37204372180750134"/>
              <c:y val="0.90756309307490413"/>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3016320"/>
        <c:crosses val="autoZero"/>
        <c:crossBetween val="midCat"/>
      </c:valAx>
      <c:valAx>
        <c:axId val="143016320"/>
        <c:scaling>
          <c:orientation val="minMax"/>
          <c:max val="2"/>
          <c:min val="0"/>
        </c:scaling>
        <c:axPos val="l"/>
        <c:majorGridlines>
          <c:spPr>
            <a:ln w="3175">
              <a:solidFill>
                <a:srgbClr val="FFFFFF"/>
              </a:solidFill>
              <a:prstDash val="solid"/>
            </a:ln>
          </c:spPr>
        </c:majorGridlines>
        <c:title>
          <c:tx>
            <c:rich>
              <a:bodyPr/>
              <a:lstStyle/>
              <a:p>
                <a:pPr>
                  <a:defRPr sz="975" b="1" i="0" u="none" strike="noStrike" baseline="0">
                    <a:solidFill>
                      <a:srgbClr val="000000"/>
                    </a:solidFill>
                    <a:latin typeface="Arial"/>
                    <a:ea typeface="Arial"/>
                    <a:cs typeface="Arial"/>
                  </a:defRPr>
                </a:pPr>
                <a:r>
                  <a:t>Wage (Price of Labor)</a:t>
                </a:r>
              </a:p>
            </c:rich>
          </c:tx>
          <c:layout>
            <c:manualLayout>
              <c:xMode val="edge"/>
              <c:yMode val="edge"/>
              <c:x val="1.720421310972492E-2"/>
              <c:y val="0.34033610052137148"/>
            </c:manualLayout>
          </c:layout>
          <c:spPr>
            <a:noFill/>
            <a:ln w="25400">
              <a:noFill/>
            </a:ln>
          </c:spPr>
        </c:title>
        <c:numFmt formatCode="0.0" sourceLinked="1"/>
        <c:tickLblPos val="nextTo"/>
        <c:spPr>
          <a:ln w="25400">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142997760"/>
        <c:crosses val="autoZero"/>
        <c:crossBetween val="midCat"/>
      </c:valAx>
      <c:spPr>
        <a:solidFill>
          <a:srgbClr val="FFFFFF"/>
        </a:solidFill>
        <a:ln w="25400">
          <a:noFill/>
        </a:ln>
      </c:spPr>
    </c:plotArea>
    <c:legend>
      <c:legendPos val="t"/>
      <c:layout>
        <c:manualLayout>
          <c:xMode val="edge"/>
          <c:yMode val="edge"/>
          <c:wMode val="edge"/>
          <c:hMode val="edge"/>
          <c:x val="0.11397870720705366"/>
          <c:y val="1.6806688756665598E-2"/>
          <c:w val="0.87312017815954834"/>
          <c:h val="0.10294105770715312"/>
        </c:manualLayout>
      </c:layout>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en-US"/>
        </a:p>
      </c:txPr>
    </c:legend>
    <c:dispBlanksAs val="gap"/>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5" footer="0.5"/>
    <c:pageSetup orientation="landscape"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2</xdr:col>
      <xdr:colOff>590550</xdr:colOff>
      <xdr:row>6</xdr:row>
      <xdr:rowOff>85725</xdr:rowOff>
    </xdr:from>
    <xdr:to>
      <xdr:col>19</xdr:col>
      <xdr:colOff>542925</xdr:colOff>
      <xdr:row>35</xdr:row>
      <xdr:rowOff>95250</xdr:rowOff>
    </xdr:to>
    <xdr:pic>
      <xdr:nvPicPr>
        <xdr:cNvPr id="339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809750" y="1057275"/>
          <a:ext cx="10315575" cy="4705350"/>
        </a:xfrm>
        <a:prstGeom prst="rect">
          <a:avLst/>
        </a:prstGeom>
        <a:noFill/>
        <a:ln w="1">
          <a:noFill/>
          <a:miter lim="800000"/>
          <a:headEnd/>
          <a:tailEnd/>
        </a:ln>
      </xdr:spPr>
    </xdr:pic>
    <xdr:clientData/>
  </xdr:twoCellAnchor>
  <xdr:twoCellAnchor>
    <xdr:from>
      <xdr:col>0</xdr:col>
      <xdr:colOff>66675</xdr:colOff>
      <xdr:row>0</xdr:row>
      <xdr:rowOff>73026</xdr:rowOff>
    </xdr:from>
    <xdr:to>
      <xdr:col>2</xdr:col>
      <xdr:colOff>470736</xdr:colOff>
      <xdr:row>6</xdr:row>
      <xdr:rowOff>2090</xdr:rowOff>
    </xdr:to>
    <xdr:sp macro="" textlink="">
      <xdr:nvSpPr>
        <xdr:cNvPr id="3" name="Rounded Rectangle 2"/>
        <xdr:cNvSpPr/>
      </xdr:nvSpPr>
      <xdr:spPr>
        <a:xfrm>
          <a:off x="66675" y="73026"/>
          <a:ext cx="1631728" cy="88156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a:t>
          </a:r>
          <a:r>
            <a:rPr lang="en-US" sz="1100" baseline="0"/>
            <a:t> factor use levels.</a:t>
          </a:r>
          <a:endParaRPr lang="en-US" sz="1100"/>
        </a:p>
      </xdr:txBody>
    </xdr:sp>
    <xdr:clientData/>
  </xdr:twoCellAnchor>
  <xdr:twoCellAnchor>
    <xdr:from>
      <xdr:col>0</xdr:col>
      <xdr:colOff>57150</xdr:colOff>
      <xdr:row>20</xdr:row>
      <xdr:rowOff>80796</xdr:rowOff>
    </xdr:from>
    <xdr:to>
      <xdr:col>2</xdr:col>
      <xdr:colOff>461211</xdr:colOff>
      <xdr:row>23</xdr:row>
      <xdr:rowOff>146051</xdr:rowOff>
    </xdr:to>
    <xdr:sp macro="" textlink="">
      <xdr:nvSpPr>
        <xdr:cNvPr id="4" name="Rounded Rectangle 3"/>
        <xdr:cNvSpPr/>
      </xdr:nvSpPr>
      <xdr:spPr>
        <a:xfrm>
          <a:off x="57150" y="3255796"/>
          <a:ext cx="1631728" cy="541505"/>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World prices (change with spinners).</a:t>
          </a:r>
        </a:p>
      </xdr:txBody>
    </xdr:sp>
    <xdr:clientData/>
  </xdr:twoCellAnchor>
  <xdr:twoCellAnchor>
    <xdr:from>
      <xdr:col>8</xdr:col>
      <xdr:colOff>571500</xdr:colOff>
      <xdr:row>0</xdr:row>
      <xdr:rowOff>73026</xdr:rowOff>
    </xdr:from>
    <xdr:to>
      <xdr:col>11</xdr:col>
      <xdr:colOff>365961</xdr:colOff>
      <xdr:row>6</xdr:row>
      <xdr:rowOff>2090</xdr:rowOff>
    </xdr:to>
    <xdr:sp macro="" textlink="">
      <xdr:nvSpPr>
        <xdr:cNvPr id="5" name="Rounded Rectangle 4"/>
        <xdr:cNvSpPr/>
      </xdr:nvSpPr>
      <xdr:spPr>
        <a:xfrm>
          <a:off x="5482167" y="73026"/>
          <a:ext cx="1635961" cy="88156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Unit value isoquant diagram (shows the solution for unit factor demands).</a:t>
          </a:r>
        </a:p>
      </xdr:txBody>
    </xdr:sp>
    <xdr:clientData/>
  </xdr:twoCellAnchor>
  <xdr:twoCellAnchor>
    <xdr:from>
      <xdr:col>12</xdr:col>
      <xdr:colOff>447675</xdr:colOff>
      <xdr:row>0</xdr:row>
      <xdr:rowOff>73026</xdr:rowOff>
    </xdr:from>
    <xdr:to>
      <xdr:col>15</xdr:col>
      <xdr:colOff>242136</xdr:colOff>
      <xdr:row>6</xdr:row>
      <xdr:rowOff>2090</xdr:rowOff>
    </xdr:to>
    <xdr:sp macro="" textlink="">
      <xdr:nvSpPr>
        <xdr:cNvPr id="6" name="Rounded Rectangle 5"/>
        <xdr:cNvSpPr/>
      </xdr:nvSpPr>
      <xdr:spPr>
        <a:xfrm>
          <a:off x="7813675" y="73026"/>
          <a:ext cx="1635961" cy="88156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Isoprice diagram (shows the solution</a:t>
          </a:r>
          <a:r>
            <a:rPr lang="en-US" sz="1100" baseline="0"/>
            <a:t> for factor prices).</a:t>
          </a:r>
          <a:endParaRPr lang="en-US" sz="1100"/>
        </a:p>
      </xdr:txBody>
    </xdr:sp>
    <xdr:clientData/>
  </xdr:twoCellAnchor>
  <xdr:twoCellAnchor>
    <xdr:from>
      <xdr:col>16</xdr:col>
      <xdr:colOff>381000</xdr:colOff>
      <xdr:row>0</xdr:row>
      <xdr:rowOff>63501</xdr:rowOff>
    </xdr:from>
    <xdr:to>
      <xdr:col>19</xdr:col>
      <xdr:colOff>175461</xdr:colOff>
      <xdr:row>5</xdr:row>
      <xdr:rowOff>151315</xdr:rowOff>
    </xdr:to>
    <xdr:sp macro="" textlink="">
      <xdr:nvSpPr>
        <xdr:cNvPr id="7" name="Rounded Rectangle 6"/>
        <xdr:cNvSpPr/>
      </xdr:nvSpPr>
      <xdr:spPr>
        <a:xfrm>
          <a:off x="10202333" y="63501"/>
          <a:ext cx="1635961" cy="88156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Output isoquant diagram (shows the solution for total</a:t>
          </a:r>
          <a:r>
            <a:rPr lang="en-US" sz="1100" baseline="0"/>
            <a:t> factor demands).</a:t>
          </a:r>
          <a:endParaRPr lang="en-US" sz="1100"/>
        </a:p>
      </xdr:txBody>
    </xdr:sp>
    <xdr:clientData/>
  </xdr:twoCellAnchor>
  <xdr:twoCellAnchor>
    <xdr:from>
      <xdr:col>9</xdr:col>
      <xdr:colOff>104775</xdr:colOff>
      <xdr:row>35</xdr:row>
      <xdr:rowOff>155576</xdr:rowOff>
    </xdr:from>
    <xdr:to>
      <xdr:col>11</xdr:col>
      <xdr:colOff>508836</xdr:colOff>
      <xdr:row>41</xdr:row>
      <xdr:rowOff>87815</xdr:rowOff>
    </xdr:to>
    <xdr:sp macro="" textlink="">
      <xdr:nvSpPr>
        <xdr:cNvPr id="8" name="Rounded Rectangle 7"/>
        <xdr:cNvSpPr/>
      </xdr:nvSpPr>
      <xdr:spPr>
        <a:xfrm>
          <a:off x="5629275" y="5711826"/>
          <a:ext cx="1631728" cy="8847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Edgeworth</a:t>
          </a:r>
          <a:r>
            <a:rPr lang="en-US" sz="1100" baseline="0"/>
            <a:t> production box (shows factor allocation solution).</a:t>
          </a:r>
          <a:endParaRPr lang="en-US" sz="1100"/>
        </a:p>
      </xdr:txBody>
    </xdr:sp>
    <xdr:clientData/>
  </xdr:twoCellAnchor>
  <xdr:twoCellAnchor>
    <xdr:from>
      <xdr:col>12</xdr:col>
      <xdr:colOff>590550</xdr:colOff>
      <xdr:row>35</xdr:row>
      <xdr:rowOff>155576</xdr:rowOff>
    </xdr:from>
    <xdr:to>
      <xdr:col>15</xdr:col>
      <xdr:colOff>385011</xdr:colOff>
      <xdr:row>41</xdr:row>
      <xdr:rowOff>87815</xdr:rowOff>
    </xdr:to>
    <xdr:sp macro="" textlink="">
      <xdr:nvSpPr>
        <xdr:cNvPr id="9" name="Rounded Rectangle 8"/>
        <xdr:cNvSpPr/>
      </xdr:nvSpPr>
      <xdr:spPr>
        <a:xfrm>
          <a:off x="7956550" y="5711826"/>
          <a:ext cx="1635961" cy="8847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Transformation</a:t>
          </a:r>
          <a:r>
            <a:rPr lang="en-US" sz="1100" baseline="0"/>
            <a:t> locus diagram (shows solution for production and consumption).</a:t>
          </a:r>
          <a:endParaRPr lang="en-US" sz="1100"/>
        </a:p>
      </xdr:txBody>
    </xdr:sp>
    <xdr:clientData/>
  </xdr:twoCellAnchor>
  <xdr:twoCellAnchor>
    <xdr:from>
      <xdr:col>16</xdr:col>
      <xdr:colOff>523875</xdr:colOff>
      <xdr:row>35</xdr:row>
      <xdr:rowOff>155576</xdr:rowOff>
    </xdr:from>
    <xdr:to>
      <xdr:col>19</xdr:col>
      <xdr:colOff>318336</xdr:colOff>
      <xdr:row>41</xdr:row>
      <xdr:rowOff>87815</xdr:rowOff>
    </xdr:to>
    <xdr:sp macro="" textlink="">
      <xdr:nvSpPr>
        <xdr:cNvPr id="10" name="Rounded Rectangle 9"/>
        <xdr:cNvSpPr/>
      </xdr:nvSpPr>
      <xdr:spPr>
        <a:xfrm>
          <a:off x="10345208" y="5711826"/>
          <a:ext cx="1635961" cy="8847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Offer</a:t>
          </a:r>
          <a:r>
            <a:rPr lang="en-US" sz="1100" baseline="0"/>
            <a:t> diagram (shows solution for trade).</a:t>
          </a:r>
          <a:endParaRPr lang="en-US" sz="1100"/>
        </a:p>
      </xdr:txBody>
    </xdr:sp>
    <xdr:clientData/>
  </xdr:twoCellAnchor>
  <xdr:twoCellAnchor>
    <xdr:from>
      <xdr:col>2</xdr:col>
      <xdr:colOff>571500</xdr:colOff>
      <xdr:row>35</xdr:row>
      <xdr:rowOff>153821</xdr:rowOff>
    </xdr:from>
    <xdr:to>
      <xdr:col>5</xdr:col>
      <xdr:colOff>365961</xdr:colOff>
      <xdr:row>41</xdr:row>
      <xdr:rowOff>97089</xdr:rowOff>
    </xdr:to>
    <xdr:sp macro="" textlink="">
      <xdr:nvSpPr>
        <xdr:cNvPr id="12" name="Rounded Rectangle 11"/>
        <xdr:cNvSpPr/>
      </xdr:nvSpPr>
      <xdr:spPr>
        <a:xfrm>
          <a:off x="1799167" y="5710071"/>
          <a:ext cx="1635961" cy="89576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Factor shares. Can be changed to simulate changes in technology.</a:t>
          </a:r>
        </a:p>
      </xdr:txBody>
    </xdr:sp>
    <xdr:clientData/>
  </xdr:twoCellAnchor>
  <xdr:twoCellAnchor>
    <xdr:from>
      <xdr:col>6</xdr:col>
      <xdr:colOff>228600</xdr:colOff>
      <xdr:row>35</xdr:row>
      <xdr:rowOff>153821</xdr:rowOff>
    </xdr:from>
    <xdr:to>
      <xdr:col>9</xdr:col>
      <xdr:colOff>23061</xdr:colOff>
      <xdr:row>41</xdr:row>
      <xdr:rowOff>97089</xdr:rowOff>
    </xdr:to>
    <xdr:sp macro="" textlink="">
      <xdr:nvSpPr>
        <xdr:cNvPr id="13" name="Rounded Rectangle 12"/>
        <xdr:cNvSpPr/>
      </xdr:nvSpPr>
      <xdr:spPr>
        <a:xfrm>
          <a:off x="3911600" y="5710071"/>
          <a:ext cx="1635961" cy="895768"/>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Consumption shares,</a:t>
          </a:r>
          <a:r>
            <a:rPr lang="en-US" sz="1100" baseline="0"/>
            <a:t> change the pattern of demand with the spinner.</a:t>
          </a:r>
          <a:endParaRPr lang="en-US" sz="1100"/>
        </a:p>
      </xdr:txBody>
    </xdr:sp>
    <xdr:clientData/>
  </xdr:twoCellAnchor>
  <xdr:twoCellAnchor>
    <xdr:from>
      <xdr:col>5</xdr:col>
      <xdr:colOff>590550</xdr:colOff>
      <xdr:row>0</xdr:row>
      <xdr:rowOff>71271</xdr:rowOff>
    </xdr:from>
    <xdr:to>
      <xdr:col>8</xdr:col>
      <xdr:colOff>385011</xdr:colOff>
      <xdr:row>6</xdr:row>
      <xdr:rowOff>11364</xdr:rowOff>
    </xdr:to>
    <xdr:sp macro="" textlink="">
      <xdr:nvSpPr>
        <xdr:cNvPr id="14" name="Rounded Rectangle 13"/>
        <xdr:cNvSpPr/>
      </xdr:nvSpPr>
      <xdr:spPr>
        <a:xfrm>
          <a:off x="3659717" y="71271"/>
          <a:ext cx="1635961" cy="892593"/>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Endowment of capital and labor (use the spinner to control).</a:t>
          </a:r>
        </a:p>
      </xdr:txBody>
    </xdr:sp>
    <xdr:clientData/>
  </xdr:twoCellAnchor>
  <xdr:twoCellAnchor>
    <xdr:from>
      <xdr:col>3</xdr:col>
      <xdr:colOff>57150</xdr:colOff>
      <xdr:row>0</xdr:row>
      <xdr:rowOff>73026</xdr:rowOff>
    </xdr:from>
    <xdr:to>
      <xdr:col>5</xdr:col>
      <xdr:colOff>461211</xdr:colOff>
      <xdr:row>6</xdr:row>
      <xdr:rowOff>2090</xdr:rowOff>
    </xdr:to>
    <xdr:sp macro="" textlink="">
      <xdr:nvSpPr>
        <xdr:cNvPr id="15" name="Rounded Rectangle 14"/>
        <xdr:cNvSpPr/>
      </xdr:nvSpPr>
      <xdr:spPr>
        <a:xfrm>
          <a:off x="1898650" y="73026"/>
          <a:ext cx="1631728" cy="881564"/>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factor prices (wage and rental).</a:t>
          </a:r>
        </a:p>
      </xdr:txBody>
    </xdr:sp>
    <xdr:clientData/>
  </xdr:twoCellAnchor>
  <xdr:twoCellAnchor>
    <xdr:from>
      <xdr:col>0</xdr:col>
      <xdr:colOff>66675</xdr:colOff>
      <xdr:row>6</xdr:row>
      <xdr:rowOff>127001</xdr:rowOff>
    </xdr:from>
    <xdr:to>
      <xdr:col>2</xdr:col>
      <xdr:colOff>470736</xdr:colOff>
      <xdr:row>10</xdr:row>
      <xdr:rowOff>127001</xdr:rowOff>
    </xdr:to>
    <xdr:sp macro="" textlink="">
      <xdr:nvSpPr>
        <xdr:cNvPr id="16" name="Rounded Rectangle 15"/>
        <xdr:cNvSpPr/>
      </xdr:nvSpPr>
      <xdr:spPr>
        <a:xfrm>
          <a:off x="66675" y="1079501"/>
          <a:ext cx="1631728" cy="6350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output levels</a:t>
          </a:r>
          <a:r>
            <a:rPr lang="en-US" sz="1100" baseline="0"/>
            <a:t>.</a:t>
          </a:r>
          <a:endParaRPr lang="en-US" sz="1100"/>
        </a:p>
      </xdr:txBody>
    </xdr:sp>
    <xdr:clientData/>
  </xdr:twoCellAnchor>
  <xdr:twoCellAnchor>
    <xdr:from>
      <xdr:col>0</xdr:col>
      <xdr:colOff>66675</xdr:colOff>
      <xdr:row>11</xdr:row>
      <xdr:rowOff>44451</xdr:rowOff>
    </xdr:from>
    <xdr:to>
      <xdr:col>2</xdr:col>
      <xdr:colOff>470736</xdr:colOff>
      <xdr:row>15</xdr:row>
      <xdr:rowOff>44451</xdr:rowOff>
    </xdr:to>
    <xdr:sp macro="" textlink="">
      <xdr:nvSpPr>
        <xdr:cNvPr id="18" name="Rounded Rectangle 17"/>
        <xdr:cNvSpPr/>
      </xdr:nvSpPr>
      <xdr:spPr>
        <a:xfrm>
          <a:off x="66675" y="1790701"/>
          <a:ext cx="1631728" cy="6350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consumption levels.</a:t>
          </a:r>
        </a:p>
      </xdr:txBody>
    </xdr:sp>
    <xdr:clientData/>
  </xdr:twoCellAnchor>
  <xdr:twoCellAnchor>
    <xdr:from>
      <xdr:col>0</xdr:col>
      <xdr:colOff>57150</xdr:colOff>
      <xdr:row>15</xdr:row>
      <xdr:rowOff>120650</xdr:rowOff>
    </xdr:from>
    <xdr:to>
      <xdr:col>2</xdr:col>
      <xdr:colOff>461211</xdr:colOff>
      <xdr:row>20</xdr:row>
      <xdr:rowOff>10583</xdr:rowOff>
    </xdr:to>
    <xdr:sp macro="" textlink="">
      <xdr:nvSpPr>
        <xdr:cNvPr id="19" name="Rounded Rectangle 18"/>
        <xdr:cNvSpPr/>
      </xdr:nvSpPr>
      <xdr:spPr>
        <a:xfrm>
          <a:off x="57150" y="2501900"/>
          <a:ext cx="1631728" cy="683683"/>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Volume of trade (negative values</a:t>
          </a:r>
          <a:r>
            <a:rPr lang="en-US" sz="1100" baseline="0"/>
            <a:t> are imports).</a:t>
          </a:r>
          <a:endParaRPr lang="en-US" sz="1100"/>
        </a:p>
      </xdr:txBody>
    </xdr:sp>
    <xdr:clientData/>
  </xdr:twoCellAnchor>
  <xdr:twoCellAnchor>
    <xdr:from>
      <xdr:col>0</xdr:col>
      <xdr:colOff>66675</xdr:colOff>
      <xdr:row>24</xdr:row>
      <xdr:rowOff>73026</xdr:rowOff>
    </xdr:from>
    <xdr:to>
      <xdr:col>2</xdr:col>
      <xdr:colOff>470736</xdr:colOff>
      <xdr:row>28</xdr:row>
      <xdr:rowOff>73026</xdr:rowOff>
    </xdr:to>
    <xdr:sp macro="" textlink="">
      <xdr:nvSpPr>
        <xdr:cNvPr id="21" name="Rounded Rectangle 20"/>
        <xdr:cNvSpPr/>
      </xdr:nvSpPr>
      <xdr:spPr>
        <a:xfrm>
          <a:off x="66675" y="3883026"/>
          <a:ext cx="1631728" cy="6350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National income (GDP).</a:t>
          </a:r>
        </a:p>
      </xdr:txBody>
    </xdr:sp>
    <xdr:clientData/>
  </xdr:twoCellAnchor>
  <xdr:twoCellAnchor>
    <xdr:from>
      <xdr:col>0</xdr:col>
      <xdr:colOff>66675</xdr:colOff>
      <xdr:row>29</xdr:row>
      <xdr:rowOff>25401</xdr:rowOff>
    </xdr:from>
    <xdr:to>
      <xdr:col>2</xdr:col>
      <xdr:colOff>470736</xdr:colOff>
      <xdr:row>33</xdr:row>
      <xdr:rowOff>25401</xdr:rowOff>
    </xdr:to>
    <xdr:sp macro="" textlink="">
      <xdr:nvSpPr>
        <xdr:cNvPr id="22" name="Rounded Rectangle 21"/>
        <xdr:cNvSpPr/>
      </xdr:nvSpPr>
      <xdr:spPr>
        <a:xfrm>
          <a:off x="66675" y="4629151"/>
          <a:ext cx="1631728" cy="635000"/>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Welfare index</a:t>
          </a:r>
          <a:r>
            <a:rPr lang="en-US" sz="1100" baseline="0"/>
            <a:t> (utility).</a:t>
          </a:r>
          <a:endParaRPr lang="en-US" sz="1100"/>
        </a:p>
      </xdr:txBody>
    </xdr:sp>
    <xdr:clientData/>
  </xdr:twoCellAnchor>
  <xdr:twoCellAnchor>
    <xdr:from>
      <xdr:col>0</xdr:col>
      <xdr:colOff>76200</xdr:colOff>
      <xdr:row>35</xdr:row>
      <xdr:rowOff>155576</xdr:rowOff>
    </xdr:from>
    <xdr:to>
      <xdr:col>2</xdr:col>
      <xdr:colOff>480261</xdr:colOff>
      <xdr:row>41</xdr:row>
      <xdr:rowOff>87815</xdr:rowOff>
    </xdr:to>
    <xdr:sp macro="" textlink="">
      <xdr:nvSpPr>
        <xdr:cNvPr id="23" name="Rounded Rectangle 22"/>
        <xdr:cNvSpPr/>
      </xdr:nvSpPr>
      <xdr:spPr>
        <a:xfrm>
          <a:off x="76200" y="5711826"/>
          <a:ext cx="1631728" cy="88473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en-US" sz="1100"/>
            <a:t>Optimal unit factor</a:t>
          </a:r>
          <a:r>
            <a:rPr lang="en-US" sz="1100" baseline="0"/>
            <a:t> demands.</a:t>
          </a:r>
          <a:endParaRPr lang="en-US" sz="1100"/>
        </a:p>
      </xdr:txBody>
    </xdr:sp>
    <xdr:clientData/>
  </xdr:twoCellAnchor>
  <xdr:twoCellAnchor>
    <xdr:from>
      <xdr:col>4</xdr:col>
      <xdr:colOff>400050</xdr:colOff>
      <xdr:row>42</xdr:row>
      <xdr:rowOff>112545</xdr:rowOff>
    </xdr:from>
    <xdr:to>
      <xdr:col>7</xdr:col>
      <xdr:colOff>194511</xdr:colOff>
      <xdr:row>48</xdr:row>
      <xdr:rowOff>52638</xdr:rowOff>
    </xdr:to>
    <xdr:sp macro="" textlink="">
      <xdr:nvSpPr>
        <xdr:cNvPr id="24" name="Rounded Rectangle 23"/>
        <xdr:cNvSpPr/>
      </xdr:nvSpPr>
      <xdr:spPr>
        <a:xfrm>
          <a:off x="2838450" y="6913395"/>
          <a:ext cx="1623261" cy="911643"/>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rtlCol="0" anchor="ctr"/>
        <a:lstStyle/>
        <a:p>
          <a:pPr algn="ctr"/>
          <a:r>
            <a:rPr lang="en-US" sz="1100"/>
            <a:t>Productivity</a:t>
          </a:r>
          <a:r>
            <a:rPr lang="en-US" sz="1100" baseline="0"/>
            <a:t> levels, increase to simulate improvements in technology.</a:t>
          </a:r>
          <a:endParaRPr lang="en-US" sz="1100"/>
        </a:p>
      </xdr:txBody>
    </xdr:sp>
    <xdr:clientData/>
  </xdr:twoCellAnchor>
  <xdr:twoCellAnchor>
    <xdr:from>
      <xdr:col>10</xdr:col>
      <xdr:colOff>163931</xdr:colOff>
      <xdr:row>6</xdr:row>
      <xdr:rowOff>2089</xdr:rowOff>
    </xdr:from>
    <xdr:to>
      <xdr:col>10</xdr:col>
      <xdr:colOff>304800</xdr:colOff>
      <xdr:row>11</xdr:row>
      <xdr:rowOff>82553</xdr:rowOff>
    </xdr:to>
    <xdr:cxnSp macro="">
      <xdr:nvCxnSpPr>
        <xdr:cNvPr id="26" name="Straight Arrow Connector 25"/>
        <xdr:cNvCxnSpPr>
          <a:stCxn id="5" idx="2"/>
        </xdr:cNvCxnSpPr>
      </xdr:nvCxnSpPr>
      <xdr:spPr bwMode="auto">
        <a:xfrm rot="16200000" flipH="1">
          <a:off x="5935592" y="1321261"/>
          <a:ext cx="874214" cy="14086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40105</xdr:colOff>
      <xdr:row>6</xdr:row>
      <xdr:rowOff>2090</xdr:rowOff>
    </xdr:from>
    <xdr:to>
      <xdr:col>14</xdr:col>
      <xdr:colOff>219074</xdr:colOff>
      <xdr:row>11</xdr:row>
      <xdr:rowOff>82551</xdr:rowOff>
    </xdr:to>
    <xdr:cxnSp macro="">
      <xdr:nvCxnSpPr>
        <xdr:cNvPr id="29" name="Straight Arrow Connector 28"/>
        <xdr:cNvCxnSpPr>
          <a:stCxn id="6" idx="2"/>
        </xdr:cNvCxnSpPr>
      </xdr:nvCxnSpPr>
      <xdr:spPr bwMode="auto">
        <a:xfrm rot="16200000" flipH="1">
          <a:off x="8286151" y="1302211"/>
          <a:ext cx="874211" cy="17896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583030</xdr:colOff>
      <xdr:row>5</xdr:row>
      <xdr:rowOff>151315</xdr:rowOff>
    </xdr:from>
    <xdr:to>
      <xdr:col>18</xdr:col>
      <xdr:colOff>19049</xdr:colOff>
      <xdr:row>11</xdr:row>
      <xdr:rowOff>15876</xdr:rowOff>
    </xdr:to>
    <xdr:cxnSp macro="">
      <xdr:nvCxnSpPr>
        <xdr:cNvPr id="33" name="Straight Arrow Connector 32"/>
        <xdr:cNvCxnSpPr>
          <a:stCxn id="7" idx="2"/>
        </xdr:cNvCxnSpPr>
      </xdr:nvCxnSpPr>
      <xdr:spPr bwMode="auto">
        <a:xfrm rot="16200000" flipH="1">
          <a:off x="10634592" y="1328670"/>
          <a:ext cx="817061" cy="49852"/>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104775</xdr:colOff>
      <xdr:row>31</xdr:row>
      <xdr:rowOff>136526</xdr:rowOff>
    </xdr:from>
    <xdr:to>
      <xdr:col>10</xdr:col>
      <xdr:colOff>306806</xdr:colOff>
      <xdr:row>35</xdr:row>
      <xdr:rowOff>155576</xdr:rowOff>
    </xdr:to>
    <xdr:cxnSp macro="">
      <xdr:nvCxnSpPr>
        <xdr:cNvPr id="35" name="Straight Arrow Connector 34"/>
        <xdr:cNvCxnSpPr>
          <a:stCxn id="8" idx="0"/>
        </xdr:cNvCxnSpPr>
      </xdr:nvCxnSpPr>
      <xdr:spPr bwMode="auto">
        <a:xfrm rot="16200000" flipV="1">
          <a:off x="6017099" y="5283785"/>
          <a:ext cx="654050" cy="202031"/>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514351</xdr:colOff>
      <xdr:row>31</xdr:row>
      <xdr:rowOff>73026</xdr:rowOff>
    </xdr:from>
    <xdr:to>
      <xdr:col>14</xdr:col>
      <xdr:colOff>182982</xdr:colOff>
      <xdr:row>35</xdr:row>
      <xdr:rowOff>155576</xdr:rowOff>
    </xdr:to>
    <xdr:cxnSp macro="">
      <xdr:nvCxnSpPr>
        <xdr:cNvPr id="37" name="Straight Arrow Connector 36"/>
        <xdr:cNvCxnSpPr>
          <a:stCxn id="9" idx="0"/>
        </xdr:cNvCxnSpPr>
      </xdr:nvCxnSpPr>
      <xdr:spPr bwMode="auto">
        <a:xfrm rot="16200000" flipV="1">
          <a:off x="8276642" y="5211818"/>
          <a:ext cx="717550" cy="28246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116305</xdr:colOff>
      <xdr:row>31</xdr:row>
      <xdr:rowOff>6352</xdr:rowOff>
    </xdr:from>
    <xdr:to>
      <xdr:col>18</xdr:col>
      <xdr:colOff>161924</xdr:colOff>
      <xdr:row>35</xdr:row>
      <xdr:rowOff>155577</xdr:rowOff>
    </xdr:to>
    <xdr:cxnSp macro="">
      <xdr:nvCxnSpPr>
        <xdr:cNvPr id="39" name="Straight Arrow Connector 38"/>
        <xdr:cNvCxnSpPr>
          <a:stCxn id="10" idx="0"/>
        </xdr:cNvCxnSpPr>
      </xdr:nvCxnSpPr>
      <xdr:spPr bwMode="auto">
        <a:xfrm rot="5400000" flipH="1" flipV="1">
          <a:off x="10796002" y="5296905"/>
          <a:ext cx="784225" cy="45619"/>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182982</xdr:colOff>
      <xdr:row>6</xdr:row>
      <xdr:rowOff>11363</xdr:rowOff>
    </xdr:from>
    <xdr:to>
      <xdr:col>7</xdr:col>
      <xdr:colOff>200026</xdr:colOff>
      <xdr:row>8</xdr:row>
      <xdr:rowOff>25400</xdr:rowOff>
    </xdr:to>
    <xdr:cxnSp macro="">
      <xdr:nvCxnSpPr>
        <xdr:cNvPr id="41" name="Straight Arrow Connector 40"/>
        <xdr:cNvCxnSpPr>
          <a:stCxn id="14" idx="2"/>
        </xdr:cNvCxnSpPr>
      </xdr:nvCxnSpPr>
      <xdr:spPr bwMode="auto">
        <a:xfrm rot="16200000" flipH="1">
          <a:off x="4322568" y="1121110"/>
          <a:ext cx="331537" cy="17044"/>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259180</xdr:colOff>
      <xdr:row>6</xdr:row>
      <xdr:rowOff>2090</xdr:rowOff>
    </xdr:from>
    <xdr:to>
      <xdr:col>6</xdr:col>
      <xdr:colOff>95249</xdr:colOff>
      <xdr:row>8</xdr:row>
      <xdr:rowOff>34926</xdr:rowOff>
    </xdr:to>
    <xdr:cxnSp macro="">
      <xdr:nvCxnSpPr>
        <xdr:cNvPr id="43" name="Straight Arrow Connector 42"/>
        <xdr:cNvCxnSpPr>
          <a:stCxn id="15" idx="2"/>
        </xdr:cNvCxnSpPr>
      </xdr:nvCxnSpPr>
      <xdr:spPr bwMode="auto">
        <a:xfrm rot="16200000" flipH="1">
          <a:off x="3071213" y="597890"/>
          <a:ext cx="350336" cy="1063736"/>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470736</xdr:colOff>
      <xdr:row>3</xdr:row>
      <xdr:rowOff>37558</xdr:rowOff>
    </xdr:from>
    <xdr:to>
      <xdr:col>4</xdr:col>
      <xdr:colOff>257175</xdr:colOff>
      <xdr:row>8</xdr:row>
      <xdr:rowOff>127001</xdr:rowOff>
    </xdr:to>
    <xdr:cxnSp macro="">
      <xdr:nvCxnSpPr>
        <xdr:cNvPr id="49" name="Elbow Connector 48"/>
        <xdr:cNvCxnSpPr>
          <a:stCxn id="3" idx="3"/>
        </xdr:cNvCxnSpPr>
      </xdr:nvCxnSpPr>
      <xdr:spPr bwMode="auto">
        <a:xfrm>
          <a:off x="1698403" y="513808"/>
          <a:ext cx="1014105" cy="883193"/>
        </a:xfrm>
        <a:prstGeom prst="bentConnector3">
          <a:avLst>
            <a:gd name="adj1" fmla="val 14008"/>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470736</xdr:colOff>
      <xdr:row>8</xdr:row>
      <xdr:rowOff>127001</xdr:rowOff>
    </xdr:from>
    <xdr:to>
      <xdr:col>4</xdr:col>
      <xdr:colOff>238125</xdr:colOff>
      <xdr:row>10</xdr:row>
      <xdr:rowOff>73026</xdr:rowOff>
    </xdr:to>
    <xdr:cxnSp macro="">
      <xdr:nvCxnSpPr>
        <xdr:cNvPr id="53" name="Straight Arrow Connector 52"/>
        <xdr:cNvCxnSpPr>
          <a:stCxn id="16" idx="3"/>
        </xdr:cNvCxnSpPr>
      </xdr:nvCxnSpPr>
      <xdr:spPr bwMode="auto">
        <a:xfrm>
          <a:off x="1698403" y="1397001"/>
          <a:ext cx="995055" cy="26352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470736</xdr:colOff>
      <xdr:row>11</xdr:row>
      <xdr:rowOff>44451</xdr:rowOff>
    </xdr:from>
    <xdr:to>
      <xdr:col>4</xdr:col>
      <xdr:colOff>285750</xdr:colOff>
      <xdr:row>13</xdr:row>
      <xdr:rowOff>44451</xdr:rowOff>
    </xdr:to>
    <xdr:cxnSp macro="">
      <xdr:nvCxnSpPr>
        <xdr:cNvPr id="57" name="Straight Arrow Connector 56"/>
        <xdr:cNvCxnSpPr>
          <a:stCxn id="18" idx="3"/>
        </xdr:cNvCxnSpPr>
      </xdr:nvCxnSpPr>
      <xdr:spPr bwMode="auto">
        <a:xfrm flipV="1">
          <a:off x="1698403" y="1790701"/>
          <a:ext cx="1042680" cy="317500"/>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12</xdr:row>
      <xdr:rowOff>34928</xdr:rowOff>
    </xdr:from>
    <xdr:to>
      <xdr:col>4</xdr:col>
      <xdr:colOff>238125</xdr:colOff>
      <xdr:row>17</xdr:row>
      <xdr:rowOff>144992</xdr:rowOff>
    </xdr:to>
    <xdr:cxnSp macro="">
      <xdr:nvCxnSpPr>
        <xdr:cNvPr id="59" name="Straight Arrow Connector 58"/>
        <xdr:cNvCxnSpPr>
          <a:stCxn id="19" idx="3"/>
        </xdr:cNvCxnSpPr>
      </xdr:nvCxnSpPr>
      <xdr:spPr bwMode="auto">
        <a:xfrm flipV="1">
          <a:off x="1688878" y="1939928"/>
          <a:ext cx="1004580" cy="903814"/>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461211</xdr:colOff>
      <xdr:row>13</xdr:row>
      <xdr:rowOff>111126</xdr:rowOff>
    </xdr:from>
    <xdr:to>
      <xdr:col>4</xdr:col>
      <xdr:colOff>200025</xdr:colOff>
      <xdr:row>22</xdr:row>
      <xdr:rowOff>34049</xdr:rowOff>
    </xdr:to>
    <xdr:cxnSp macro="">
      <xdr:nvCxnSpPr>
        <xdr:cNvPr id="61" name="Straight Arrow Connector 60"/>
        <xdr:cNvCxnSpPr>
          <a:stCxn id="4" idx="3"/>
        </xdr:cNvCxnSpPr>
      </xdr:nvCxnSpPr>
      <xdr:spPr bwMode="auto">
        <a:xfrm flipV="1">
          <a:off x="1688878" y="2174876"/>
          <a:ext cx="966480" cy="1351673"/>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470736</xdr:colOff>
      <xdr:row>14</xdr:row>
      <xdr:rowOff>63501</xdr:rowOff>
    </xdr:from>
    <xdr:to>
      <xdr:col>4</xdr:col>
      <xdr:colOff>266700</xdr:colOff>
      <xdr:row>26</xdr:row>
      <xdr:rowOff>73026</xdr:rowOff>
    </xdr:to>
    <xdr:cxnSp macro="">
      <xdr:nvCxnSpPr>
        <xdr:cNvPr id="63" name="Straight Arrow Connector 62"/>
        <xdr:cNvCxnSpPr>
          <a:stCxn id="21" idx="3"/>
        </xdr:cNvCxnSpPr>
      </xdr:nvCxnSpPr>
      <xdr:spPr bwMode="auto">
        <a:xfrm flipV="1">
          <a:off x="1698403" y="2286001"/>
          <a:ext cx="1023630" cy="191452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470736</xdr:colOff>
      <xdr:row>15</xdr:row>
      <xdr:rowOff>73026</xdr:rowOff>
    </xdr:from>
    <xdr:to>
      <xdr:col>4</xdr:col>
      <xdr:colOff>304800</xdr:colOff>
      <xdr:row>31</xdr:row>
      <xdr:rowOff>25401</xdr:rowOff>
    </xdr:to>
    <xdr:cxnSp macro="">
      <xdr:nvCxnSpPr>
        <xdr:cNvPr id="65" name="Straight Arrow Connector 64"/>
        <xdr:cNvCxnSpPr>
          <a:stCxn id="22" idx="3"/>
        </xdr:cNvCxnSpPr>
      </xdr:nvCxnSpPr>
      <xdr:spPr bwMode="auto">
        <a:xfrm flipV="1">
          <a:off x="1698403" y="2454276"/>
          <a:ext cx="1061730" cy="2492375"/>
        </a:xfrm>
        <a:prstGeom prst="straightConnector1">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278231</xdr:colOff>
      <xdr:row>17</xdr:row>
      <xdr:rowOff>127002</xdr:rowOff>
    </xdr:from>
    <xdr:to>
      <xdr:col>5</xdr:col>
      <xdr:colOff>76200</xdr:colOff>
      <xdr:row>35</xdr:row>
      <xdr:rowOff>155577</xdr:rowOff>
    </xdr:to>
    <xdr:cxnSp macro="">
      <xdr:nvCxnSpPr>
        <xdr:cNvPr id="67" name="Elbow Connector 66"/>
        <xdr:cNvCxnSpPr>
          <a:stCxn id="23" idx="0"/>
        </xdr:cNvCxnSpPr>
      </xdr:nvCxnSpPr>
      <xdr:spPr bwMode="auto">
        <a:xfrm rot="5400000" flipH="1" flipV="1">
          <a:off x="575678" y="3142138"/>
          <a:ext cx="2886075" cy="2253303"/>
        </a:xfrm>
        <a:prstGeom prst="bentConnector3">
          <a:avLst>
            <a:gd name="adj1" fmla="val 8900"/>
          </a:avLst>
        </a:prstGeom>
        <a:ln>
          <a:headEnd type="none" w="med" len="me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163930</xdr:colOff>
      <xdr:row>14</xdr:row>
      <xdr:rowOff>82552</xdr:rowOff>
    </xdr:from>
    <xdr:to>
      <xdr:col>6</xdr:col>
      <xdr:colOff>514349</xdr:colOff>
      <xdr:row>35</xdr:row>
      <xdr:rowOff>153822</xdr:rowOff>
    </xdr:to>
    <xdr:cxnSp macro="">
      <xdr:nvCxnSpPr>
        <xdr:cNvPr id="77" name="Straight Arrow Connector 76"/>
        <xdr:cNvCxnSpPr>
          <a:stCxn id="12" idx="0"/>
        </xdr:cNvCxnSpPr>
      </xdr:nvCxnSpPr>
      <xdr:spPr bwMode="auto">
        <a:xfrm rot="5400000" flipH="1" flipV="1">
          <a:off x="1705796" y="3218519"/>
          <a:ext cx="3405020" cy="1578086"/>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602081</xdr:colOff>
      <xdr:row>15</xdr:row>
      <xdr:rowOff>127002</xdr:rowOff>
    </xdr:from>
    <xdr:to>
      <xdr:col>6</xdr:col>
      <xdr:colOff>590550</xdr:colOff>
      <xdr:row>42</xdr:row>
      <xdr:rowOff>80797</xdr:rowOff>
    </xdr:to>
    <xdr:cxnSp macro="">
      <xdr:nvCxnSpPr>
        <xdr:cNvPr id="79" name="Straight Arrow Connector 78"/>
        <xdr:cNvCxnSpPr/>
      </xdr:nvCxnSpPr>
      <xdr:spPr bwMode="auto">
        <a:xfrm rot="5400000" flipH="1" flipV="1">
          <a:off x="1852376" y="4327124"/>
          <a:ext cx="4240045" cy="602302"/>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430631</xdr:colOff>
      <xdr:row>17</xdr:row>
      <xdr:rowOff>34926</xdr:rowOff>
    </xdr:from>
    <xdr:to>
      <xdr:col>8</xdr:col>
      <xdr:colOff>47625</xdr:colOff>
      <xdr:row>35</xdr:row>
      <xdr:rowOff>153821</xdr:rowOff>
    </xdr:to>
    <xdr:cxnSp macro="">
      <xdr:nvCxnSpPr>
        <xdr:cNvPr id="81" name="Straight Arrow Connector 80"/>
        <xdr:cNvCxnSpPr>
          <a:stCxn id="13" idx="0"/>
        </xdr:cNvCxnSpPr>
      </xdr:nvCxnSpPr>
      <xdr:spPr bwMode="auto">
        <a:xfrm rot="5400000" flipH="1" flipV="1">
          <a:off x="3354680" y="4106460"/>
          <a:ext cx="2976395" cy="230828"/>
        </a:xfrm>
        <a:prstGeom prst="straightConnector1">
          <a:avLst/>
        </a:prstGeom>
        <a:ln>
          <a:headEnd type="none" w="med" len="med"/>
          <a:tailEnd type="arrow"/>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xdr:row>
      <xdr:rowOff>0</xdr:rowOff>
    </xdr:from>
    <xdr:to>
      <xdr:col>29</xdr:col>
      <xdr:colOff>876300</xdr:colOff>
      <xdr:row>27</xdr:row>
      <xdr:rowOff>0</xdr:rowOff>
    </xdr:to>
    <xdr:graphicFrame macro="">
      <xdr:nvGraphicFramePr>
        <xdr:cNvPr id="7250"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28575</xdr:colOff>
      <xdr:row>28</xdr:row>
      <xdr:rowOff>0</xdr:rowOff>
    </xdr:from>
    <xdr:to>
      <xdr:col>25</xdr:col>
      <xdr:colOff>0</xdr:colOff>
      <xdr:row>56</xdr:row>
      <xdr:rowOff>0</xdr:rowOff>
    </xdr:to>
    <xdr:graphicFrame macro="">
      <xdr:nvGraphicFramePr>
        <xdr:cNvPr id="7251"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142875</xdr:colOff>
      <xdr:row>28</xdr:row>
      <xdr:rowOff>0</xdr:rowOff>
    </xdr:from>
    <xdr:to>
      <xdr:col>20</xdr:col>
      <xdr:colOff>28575</xdr:colOff>
      <xdr:row>56</xdr:row>
      <xdr:rowOff>0</xdr:rowOff>
    </xdr:to>
    <xdr:graphicFrame macro="">
      <xdr:nvGraphicFramePr>
        <xdr:cNvPr id="7252"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0</xdr:colOff>
      <xdr:row>28</xdr:row>
      <xdr:rowOff>0</xdr:rowOff>
    </xdr:from>
    <xdr:to>
      <xdr:col>29</xdr:col>
      <xdr:colOff>876300</xdr:colOff>
      <xdr:row>56</xdr:row>
      <xdr:rowOff>0</xdr:rowOff>
    </xdr:to>
    <xdr:graphicFrame macro="">
      <xdr:nvGraphicFramePr>
        <xdr:cNvPr id="7253"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1</xdr:row>
      <xdr:rowOff>0</xdr:rowOff>
    </xdr:from>
    <xdr:to>
      <xdr:col>20</xdr:col>
      <xdr:colOff>38100</xdr:colOff>
      <xdr:row>27</xdr:row>
      <xdr:rowOff>0</xdr:rowOff>
    </xdr:to>
    <xdr:graphicFrame macro="">
      <xdr:nvGraphicFramePr>
        <xdr:cNvPr id="7254"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28575</xdr:colOff>
      <xdr:row>1</xdr:row>
      <xdr:rowOff>0</xdr:rowOff>
    </xdr:from>
    <xdr:to>
      <xdr:col>25</xdr:col>
      <xdr:colOff>0</xdr:colOff>
      <xdr:row>27</xdr:row>
      <xdr:rowOff>0</xdr:rowOff>
    </xdr:to>
    <xdr:graphicFrame macro="">
      <xdr:nvGraphicFramePr>
        <xdr:cNvPr id="725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zoomScale="75" zoomScaleNormal="75" workbookViewId="0">
      <selection activeCell="L47" sqref="L47"/>
    </sheetView>
  </sheetViews>
  <sheetFormatPr defaultRowHeight="12.75"/>
  <cols>
    <col min="1" max="16384" width="9.140625" style="78"/>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FJ57"/>
  <sheetViews>
    <sheetView zoomScale="67" zoomScaleNormal="67" workbookViewId="0">
      <selection activeCell="E13" sqref="E13"/>
    </sheetView>
  </sheetViews>
  <sheetFormatPr defaultColWidth="0" defaultRowHeight="12.75" zeroHeight="1"/>
  <cols>
    <col min="1" max="2" width="1.7109375" style="2" customWidth="1"/>
    <col min="3" max="3" width="16.85546875" style="2" customWidth="1"/>
    <col min="4" max="4" width="3.5703125" style="2" customWidth="1"/>
    <col min="5" max="6" width="9.7109375" style="2" customWidth="1"/>
    <col min="7" max="7" width="3" style="2" customWidth="1"/>
    <col min="8" max="8" width="2" style="2" customWidth="1"/>
    <col min="9" max="9" width="9.7109375" style="2" customWidth="1"/>
    <col min="10" max="10" width="5.5703125" style="2" customWidth="1"/>
    <col min="11" max="11" width="4.140625" style="2" customWidth="1"/>
    <col min="12" max="12" width="11.42578125" style="2" customWidth="1"/>
    <col min="13" max="13" width="10.42578125" style="2" customWidth="1"/>
    <col min="14" max="14" width="3" style="2" customWidth="1"/>
    <col min="15" max="15" width="1.7109375" style="2" customWidth="1"/>
    <col min="16" max="30" width="13.28515625" style="2" customWidth="1"/>
    <col min="31" max="31" width="3.42578125" style="2" customWidth="1"/>
    <col min="32" max="57" width="13.28515625" style="2" hidden="1" customWidth="1"/>
    <col min="58" max="58" width="0" style="2" hidden="1" customWidth="1"/>
    <col min="59" max="60" width="8.7109375" style="2" hidden="1" customWidth="1"/>
    <col min="61" max="61" width="2.140625" style="2" hidden="1" customWidth="1"/>
    <col min="62" max="63" width="8.7109375" style="2" hidden="1" customWidth="1"/>
    <col min="64" max="64" width="2.140625" style="2" hidden="1" customWidth="1"/>
    <col min="65" max="66" width="8.7109375" style="2" hidden="1" customWidth="1"/>
    <col min="67" max="67" width="2.140625" style="2" hidden="1" customWidth="1"/>
    <col min="68" max="69" width="8.7109375" style="2" hidden="1" customWidth="1"/>
    <col min="70" max="70" width="2.140625" style="2" hidden="1" customWidth="1"/>
    <col min="71" max="75" width="8.7109375" style="2" hidden="1" customWidth="1"/>
    <col min="76" max="76" width="2.140625" style="2" hidden="1" customWidth="1"/>
    <col min="77" max="78" width="8.7109375" style="2" hidden="1" customWidth="1"/>
    <col min="79" max="79" width="2.140625" style="2" hidden="1" customWidth="1"/>
    <col min="80" max="81" width="8.7109375" style="2" hidden="1" customWidth="1"/>
    <col min="82" max="82" width="2.140625" style="2" hidden="1" customWidth="1"/>
    <col min="83" max="84" width="8.7109375" style="2" hidden="1" customWidth="1"/>
    <col min="85" max="85" width="2.140625" style="2" hidden="1" customWidth="1"/>
    <col min="86" max="90" width="8.7109375" style="2" hidden="1" customWidth="1"/>
    <col min="91" max="91" width="2.140625" style="2" hidden="1" customWidth="1"/>
    <col min="92" max="93" width="8.7109375" style="2" hidden="1" customWidth="1"/>
    <col min="94" max="94" width="2.140625" style="2" hidden="1" customWidth="1"/>
    <col min="95" max="96" width="8.7109375" style="2" hidden="1" customWidth="1"/>
    <col min="97" max="97" width="2.140625" style="2" hidden="1" customWidth="1"/>
    <col min="98" max="99" width="8.7109375" style="2" hidden="1" customWidth="1"/>
    <col min="100" max="100" width="2.140625" style="2" hidden="1" customWidth="1"/>
    <col min="101" max="102" width="8.7109375" style="2" hidden="1" customWidth="1"/>
    <col min="103" max="103" width="2.140625" style="2" hidden="1" customWidth="1"/>
    <col min="104" max="105" width="8.7109375" style="2" hidden="1" customWidth="1"/>
    <col min="106" max="106" width="2.140625" style="2" hidden="1" customWidth="1"/>
    <col min="107" max="111" width="8.7109375" style="2" hidden="1" customWidth="1"/>
    <col min="112" max="112" width="2.140625" style="2" hidden="1" customWidth="1"/>
    <col min="113" max="114" width="8.7109375" style="2" hidden="1" customWidth="1"/>
    <col min="115" max="115" width="2.140625" style="2" hidden="1" customWidth="1"/>
    <col min="116" max="117" width="8.7109375" style="2" hidden="1" customWidth="1"/>
    <col min="118" max="118" width="2.140625" style="2" hidden="1" customWidth="1"/>
    <col min="119" max="120" width="8.7109375" style="2" hidden="1" customWidth="1"/>
    <col min="121" max="121" width="2.140625" style="2" hidden="1" customWidth="1"/>
    <col min="122" max="123" width="8.7109375" style="2" hidden="1" customWidth="1"/>
    <col min="124" max="124" width="2.140625" style="2" hidden="1" customWidth="1"/>
    <col min="125" max="126" width="8.7109375" style="2" hidden="1" customWidth="1"/>
    <col min="127" max="127" width="2.140625" style="2" hidden="1" customWidth="1"/>
    <col min="128" max="130" width="8.7109375" style="2" hidden="1" customWidth="1"/>
    <col min="131" max="138" width="8.85546875" style="2" hidden="1" customWidth="1"/>
    <col min="139" max="139" width="2.140625" style="2" hidden="1" customWidth="1"/>
    <col min="140" max="141" width="8.85546875" style="2" hidden="1" customWidth="1"/>
    <col min="142" max="142" width="2.140625" style="2" hidden="1" customWidth="1"/>
    <col min="143" max="144" width="8.85546875" style="2" hidden="1" customWidth="1"/>
    <col min="145" max="145" width="2.140625" style="2" hidden="1" customWidth="1"/>
    <col min="146" max="147" width="8.85546875" style="2" hidden="1" customWidth="1"/>
    <col min="148" max="166" width="9.140625" style="2" hidden="1" customWidth="1"/>
    <col min="167" max="16384" width="0" style="2" hidden="1"/>
  </cols>
  <sheetData>
    <row r="1" spans="1:166" s="12" customFormat="1" ht="15.75" customHeight="1">
      <c r="A1" s="35"/>
      <c r="B1" s="35"/>
      <c r="C1" s="36" t="s">
        <v>59</v>
      </c>
      <c r="D1" s="33"/>
      <c r="E1" s="34"/>
      <c r="F1" s="34"/>
      <c r="G1" s="34"/>
      <c r="H1" s="34"/>
      <c r="I1" s="34"/>
      <c r="J1" s="34"/>
      <c r="K1" s="34"/>
      <c r="L1" s="34"/>
      <c r="M1" s="34"/>
      <c r="N1" s="34"/>
      <c r="O1" s="34"/>
      <c r="P1" s="35"/>
      <c r="Q1" s="35"/>
      <c r="R1" s="50" t="s">
        <v>52</v>
      </c>
      <c r="S1" s="35"/>
      <c r="T1" s="35"/>
      <c r="U1" s="35"/>
      <c r="V1" s="35"/>
      <c r="W1" s="50" t="s">
        <v>28</v>
      </c>
      <c r="X1" s="35"/>
      <c r="Y1" s="35"/>
      <c r="Z1" s="35"/>
      <c r="AA1" s="35"/>
      <c r="AB1" s="50" t="s">
        <v>53</v>
      </c>
      <c r="AC1" s="35"/>
      <c r="AD1" s="35"/>
      <c r="AE1" s="35"/>
    </row>
    <row r="2" spans="1:166" s="1" customFormat="1">
      <c r="A2" s="35"/>
      <c r="B2" s="15"/>
      <c r="C2" s="55"/>
      <c r="D2" s="55"/>
      <c r="E2" s="56"/>
      <c r="F2" s="56"/>
      <c r="G2" s="56"/>
      <c r="H2" s="56"/>
      <c r="I2" s="56"/>
      <c r="J2" s="56"/>
      <c r="K2" s="56"/>
      <c r="L2" s="56"/>
      <c r="M2" s="56"/>
      <c r="N2" s="56"/>
      <c r="O2" s="59"/>
      <c r="AE2" s="35"/>
      <c r="BG2" s="1" t="s">
        <v>14</v>
      </c>
      <c r="BV2" s="1" t="s">
        <v>47</v>
      </c>
      <c r="CK2" s="1" t="s">
        <v>24</v>
      </c>
      <c r="DF2" s="1" t="s">
        <v>48</v>
      </c>
      <c r="EA2" s="1" t="s">
        <v>25</v>
      </c>
      <c r="ES2" s="1" t="s">
        <v>25</v>
      </c>
    </row>
    <row r="3" spans="1:166" s="1" customFormat="1">
      <c r="A3" s="35"/>
      <c r="B3" s="15"/>
      <c r="C3" s="52" t="s">
        <v>5</v>
      </c>
      <c r="D3" s="22"/>
      <c r="E3" s="30" t="s">
        <v>3</v>
      </c>
      <c r="F3" s="30" t="s">
        <v>4</v>
      </c>
      <c r="G3" s="30"/>
      <c r="H3" s="30"/>
      <c r="I3" s="31" t="s">
        <v>10</v>
      </c>
      <c r="J3" s="25"/>
      <c r="K3" s="25"/>
      <c r="L3" s="31" t="s">
        <v>57</v>
      </c>
      <c r="M3" s="21"/>
      <c r="N3" s="21"/>
      <c r="O3" s="35"/>
      <c r="S3" s="4"/>
      <c r="Z3" s="4"/>
      <c r="AE3" s="35"/>
      <c r="AG3" s="4"/>
      <c r="AN3" s="5"/>
      <c r="AU3" s="4"/>
      <c r="BB3" s="4"/>
      <c r="BG3" s="1" t="s">
        <v>22</v>
      </c>
      <c r="BJ3" s="1" t="s">
        <v>23</v>
      </c>
      <c r="BM3" s="1" t="s">
        <v>13</v>
      </c>
      <c r="BP3" s="1" t="s">
        <v>18</v>
      </c>
      <c r="BS3" s="1" t="s">
        <v>19</v>
      </c>
      <c r="BV3" s="1" t="s">
        <v>33</v>
      </c>
      <c r="BY3" s="1" t="s">
        <v>32</v>
      </c>
      <c r="CB3" s="1" t="s">
        <v>29</v>
      </c>
      <c r="CE3" s="1" t="s">
        <v>18</v>
      </c>
      <c r="CH3" s="1" t="s">
        <v>19</v>
      </c>
      <c r="CK3" s="1" t="s">
        <v>21</v>
      </c>
      <c r="CN3" s="1" t="s">
        <v>20</v>
      </c>
      <c r="CQ3" s="1" t="s">
        <v>17</v>
      </c>
      <c r="CT3" s="1" t="s">
        <v>16</v>
      </c>
      <c r="CW3" s="1" t="s">
        <v>18</v>
      </c>
      <c r="CZ3" s="1" t="s">
        <v>19</v>
      </c>
      <c r="DC3" s="1" t="s">
        <v>15</v>
      </c>
      <c r="DF3" s="1" t="s">
        <v>36</v>
      </c>
      <c r="DI3" s="1" t="s">
        <v>37</v>
      </c>
      <c r="DL3" s="1" t="s">
        <v>18</v>
      </c>
      <c r="DO3" s="1" t="s">
        <v>19</v>
      </c>
      <c r="DR3" s="1" t="s">
        <v>38</v>
      </c>
      <c r="DU3" s="1" t="s">
        <v>21</v>
      </c>
      <c r="DX3" s="1" t="s">
        <v>20</v>
      </c>
      <c r="EJ3" s="1" t="s">
        <v>44</v>
      </c>
      <c r="EM3" s="1" t="s">
        <v>26</v>
      </c>
      <c r="EP3" s="1" t="s">
        <v>27</v>
      </c>
      <c r="FB3" s="1" t="s">
        <v>44</v>
      </c>
      <c r="FD3" s="1" t="s">
        <v>9</v>
      </c>
      <c r="FE3" s="1" t="s">
        <v>7</v>
      </c>
      <c r="FG3" s="1" t="s">
        <v>50</v>
      </c>
      <c r="FI3" s="1" t="s">
        <v>51</v>
      </c>
    </row>
    <row r="4" spans="1:166" s="6" customFormat="1">
      <c r="A4" s="54"/>
      <c r="B4" s="21"/>
      <c r="C4" s="53" t="s">
        <v>0</v>
      </c>
      <c r="D4" s="21"/>
      <c r="E4" s="40">
        <f>E7*E20</f>
        <v>84.999999999999986</v>
      </c>
      <c r="F4" s="41">
        <f>F7*F20</f>
        <v>14.999999999999998</v>
      </c>
      <c r="G4" s="44"/>
      <c r="H4" s="26"/>
      <c r="I4" s="42">
        <f>($E$13/($L$22*$F$13^($L$16/$M$16)*$M$22^(-$L$16/$M$16)))^(1/($L$15-$M$15*$L$16/$M$16))</f>
        <v>0.99999999999999978</v>
      </c>
      <c r="J4" s="26"/>
      <c r="K4" s="26"/>
      <c r="L4" s="48">
        <v>100</v>
      </c>
      <c r="M4" s="21"/>
      <c r="N4" s="21"/>
      <c r="O4" s="60"/>
      <c r="AE4" s="54"/>
      <c r="BG4" s="6" t="s">
        <v>1</v>
      </c>
      <c r="BH4" s="6" t="s">
        <v>0</v>
      </c>
      <c r="BJ4" s="6" t="s">
        <v>1</v>
      </c>
      <c r="BK4" s="6" t="s">
        <v>0</v>
      </c>
      <c r="BM4" s="6" t="s">
        <v>1</v>
      </c>
      <c r="BN4" s="6" t="s">
        <v>0</v>
      </c>
      <c r="BP4" s="6" t="s">
        <v>1</v>
      </c>
      <c r="BQ4" s="6" t="s">
        <v>0</v>
      </c>
      <c r="BS4" s="6" t="s">
        <v>1</v>
      </c>
      <c r="BT4" s="6" t="s">
        <v>0</v>
      </c>
      <c r="BV4" s="6" t="s">
        <v>30</v>
      </c>
      <c r="BW4" s="6" t="s">
        <v>31</v>
      </c>
      <c r="BY4" s="6" t="s">
        <v>30</v>
      </c>
      <c r="BZ4" s="6" t="s">
        <v>31</v>
      </c>
      <c r="CB4" s="6" t="s">
        <v>30</v>
      </c>
      <c r="CC4" s="6" t="s">
        <v>31</v>
      </c>
      <c r="CE4" s="6" t="s">
        <v>1</v>
      </c>
      <c r="CF4" s="6" t="s">
        <v>0</v>
      </c>
      <c r="CH4" s="6" t="s">
        <v>1</v>
      </c>
      <c r="CI4" s="6" t="s">
        <v>0</v>
      </c>
      <c r="CK4" s="6" t="s">
        <v>1</v>
      </c>
      <c r="CL4" s="6" t="s">
        <v>0</v>
      </c>
      <c r="CN4" s="6" t="s">
        <v>1</v>
      </c>
      <c r="CO4" s="6" t="s">
        <v>0</v>
      </c>
      <c r="CQ4" s="6" t="s">
        <v>1</v>
      </c>
      <c r="CR4" s="6" t="s">
        <v>0</v>
      </c>
      <c r="CT4" s="6" t="s">
        <v>1</v>
      </c>
      <c r="CU4" s="6" t="s">
        <v>0</v>
      </c>
      <c r="CW4" s="6" t="s">
        <v>1</v>
      </c>
      <c r="CX4" s="6" t="s">
        <v>0</v>
      </c>
      <c r="CZ4" s="6" t="s">
        <v>1</v>
      </c>
      <c r="DA4" s="6" t="s">
        <v>0</v>
      </c>
      <c r="DC4" s="6" t="s">
        <v>1</v>
      </c>
      <c r="DD4" s="6" t="s">
        <v>0</v>
      </c>
      <c r="DF4" s="6" t="s">
        <v>1</v>
      </c>
      <c r="DG4" s="6" t="s">
        <v>0</v>
      </c>
      <c r="DI4" s="6" t="s">
        <v>1</v>
      </c>
      <c r="DJ4" s="6" t="s">
        <v>0</v>
      </c>
      <c r="DL4" s="6" t="s">
        <v>1</v>
      </c>
      <c r="DM4" s="6" t="s">
        <v>0</v>
      </c>
      <c r="DO4" s="6" t="s">
        <v>1</v>
      </c>
      <c r="DP4" s="6" t="s">
        <v>0</v>
      </c>
      <c r="DR4" s="6" t="s">
        <v>1</v>
      </c>
      <c r="DS4" s="6" t="s">
        <v>0</v>
      </c>
      <c r="DU4" s="6" t="s">
        <v>1</v>
      </c>
      <c r="DV4" s="6" t="s">
        <v>0</v>
      </c>
      <c r="DX4" s="6" t="s">
        <v>39</v>
      </c>
      <c r="DY4" s="6" t="s">
        <v>0</v>
      </c>
      <c r="EA4" s="6" t="s">
        <v>34</v>
      </c>
      <c r="EB4" s="6" t="s">
        <v>45</v>
      </c>
      <c r="EC4" s="6" t="s">
        <v>46</v>
      </c>
      <c r="ED4" s="6" t="s">
        <v>35</v>
      </c>
      <c r="EE4" s="6" t="s">
        <v>40</v>
      </c>
      <c r="EF4" s="6" t="s">
        <v>41</v>
      </c>
      <c r="EG4" s="6" t="s">
        <v>42</v>
      </c>
      <c r="EH4" s="6" t="s">
        <v>43</v>
      </c>
      <c r="EJ4" s="6" t="s">
        <v>3</v>
      </c>
      <c r="EK4" s="6" t="s">
        <v>4</v>
      </c>
      <c r="EM4" s="6" t="s">
        <v>3</v>
      </c>
      <c r="EN4" s="6" t="s">
        <v>4</v>
      </c>
      <c r="EP4" s="6" t="s">
        <v>3</v>
      </c>
      <c r="EQ4" s="6" t="s">
        <v>4</v>
      </c>
      <c r="ES4" s="6" t="s">
        <v>34</v>
      </c>
      <c r="ET4" s="6" t="s">
        <v>45</v>
      </c>
      <c r="EU4" s="6" t="s">
        <v>46</v>
      </c>
      <c r="EV4" s="6" t="s">
        <v>35</v>
      </c>
      <c r="EW4" s="6" t="s">
        <v>40</v>
      </c>
      <c r="EX4" s="6" t="s">
        <v>41</v>
      </c>
      <c r="EY4" s="6" t="s">
        <v>42</v>
      </c>
      <c r="EZ4" s="6" t="s">
        <v>43</v>
      </c>
      <c r="FB4" s="6" t="s">
        <v>3</v>
      </c>
      <c r="FC4" s="6" t="s">
        <v>4</v>
      </c>
      <c r="FE4" s="6" t="s">
        <v>3</v>
      </c>
      <c r="FF4" s="6" t="s">
        <v>4</v>
      </c>
      <c r="FG4" s="6" t="s">
        <v>3</v>
      </c>
      <c r="FH4" s="6" t="s">
        <v>4</v>
      </c>
      <c r="FI4" s="6" t="s">
        <v>3</v>
      </c>
      <c r="FJ4" s="6" t="s">
        <v>4</v>
      </c>
    </row>
    <row r="5" spans="1:166" s="6" customFormat="1">
      <c r="A5" s="54"/>
      <c r="B5" s="21"/>
      <c r="C5" s="53" t="s">
        <v>1</v>
      </c>
      <c r="D5" s="21"/>
      <c r="E5" s="42">
        <f>E7*E21</f>
        <v>14.999999999999996</v>
      </c>
      <c r="F5" s="43">
        <f>F7*F21</f>
        <v>84.999999999999986</v>
      </c>
      <c r="G5" s="44"/>
      <c r="H5" s="26"/>
      <c r="I5" s="42">
        <f>($E$13/($L$22*$I$4^$L$15))^(1/$L$16)</f>
        <v>1</v>
      </c>
      <c r="J5" s="26"/>
      <c r="K5" s="26"/>
      <c r="L5" s="48">
        <v>100</v>
      </c>
      <c r="M5" s="21"/>
      <c r="N5" s="21"/>
      <c r="O5" s="60"/>
      <c r="AE5" s="54"/>
      <c r="BG5" s="7">
        <v>2</v>
      </c>
      <c r="BH5" s="7">
        <f>((1/$E$13)/($L$18*BG5^$L$16))^(1/$L$15)</f>
        <v>0.53814625847199593</v>
      </c>
      <c r="BI5" s="7"/>
      <c r="BJ5" s="7">
        <v>2</v>
      </c>
      <c r="BK5" s="7">
        <f>((1/$F$13)/($M$18*BJ5^$M$16))^(1/$M$15)</f>
        <v>1.175696420638864E-3</v>
      </c>
      <c r="BL5" s="7"/>
      <c r="BM5" s="7">
        <f>1/$I5</f>
        <v>1</v>
      </c>
      <c r="BN5" s="7">
        <v>0</v>
      </c>
      <c r="BO5" s="7"/>
      <c r="BP5" s="7">
        <v>0</v>
      </c>
      <c r="BQ5" s="7">
        <v>0</v>
      </c>
      <c r="BR5" s="7"/>
      <c r="BS5" s="7">
        <v>0</v>
      </c>
      <c r="BT5" s="7">
        <v>0</v>
      </c>
      <c r="BU5" s="7"/>
      <c r="BV5" s="7">
        <v>2</v>
      </c>
      <c r="BW5" s="7">
        <f>($E$13/((1/$L$18)*(($L$16/$L$15)^$L$15+($L$16/$L$15)^(-$L$16))*BV5^$L$16))^(1/$L$15)</f>
        <v>0.88486508609366132</v>
      </c>
      <c r="BX5" s="7"/>
      <c r="BY5" s="7">
        <v>2</v>
      </c>
      <c r="BZ5" s="7">
        <f>($F$13/((1/$M$18)*(($M$16/$M$15)^$M$15+($M$16/$M$15)^(-$M$16))*BY5^$M$16))^(1/$M$15)</f>
        <v>1.9686266404607369E-2</v>
      </c>
      <c r="CA5" s="7"/>
      <c r="CB5" s="7">
        <v>0</v>
      </c>
      <c r="CC5" s="7">
        <v>0</v>
      </c>
      <c r="CD5" s="7"/>
      <c r="CE5" s="7">
        <f>(1/$E5)*($E7*$E13)</f>
        <v>6.6666666666666652</v>
      </c>
      <c r="CF5" s="7">
        <v>0</v>
      </c>
      <c r="CG5" s="7"/>
      <c r="CH5" s="7">
        <f>(1/$F5)*($F7*$F13)</f>
        <v>1.1764705882352937</v>
      </c>
      <c r="CI5" s="7">
        <v>0</v>
      </c>
      <c r="CK5" s="7">
        <f>$L$5*1.5</f>
        <v>150</v>
      </c>
      <c r="CL5" s="7">
        <f>(($E$7)/($L$18*CK5^$L$16))^(1/$L$15)</f>
        <v>56.617193471877805</v>
      </c>
      <c r="CM5" s="7"/>
      <c r="CN5" s="7">
        <f>L5*1.5</f>
        <v>150</v>
      </c>
      <c r="CO5" s="7">
        <f>(($F$7)/($M$18*CN5^$M$16))^(1/$M$15)</f>
        <v>0.60017979399358101</v>
      </c>
      <c r="CP5" s="7"/>
      <c r="CQ5" s="7">
        <f>$E$13*$E$7/$I$5</f>
        <v>99.999999999999957</v>
      </c>
      <c r="CR5" s="7">
        <v>0</v>
      </c>
      <c r="CS5" s="7"/>
      <c r="CT5" s="7">
        <f>$F$13*$F$7/$I$5</f>
        <v>99.999999999999957</v>
      </c>
      <c r="CU5" s="7">
        <v>0</v>
      </c>
      <c r="CV5" s="7"/>
      <c r="CW5" s="7">
        <v>0</v>
      </c>
      <c r="CX5" s="7">
        <v>0</v>
      </c>
      <c r="CY5" s="7"/>
      <c r="CZ5" s="7">
        <v>0</v>
      </c>
      <c r="DA5" s="7">
        <v>0</v>
      </c>
      <c r="DC5" s="7">
        <v>0</v>
      </c>
      <c r="DD5" s="7">
        <v>0</v>
      </c>
      <c r="DE5" s="7"/>
      <c r="DF5" s="7">
        <v>0</v>
      </c>
      <c r="DG5" s="7">
        <f>$L$4</f>
        <v>100</v>
      </c>
      <c r="DH5" s="7"/>
      <c r="DI5" s="7">
        <f>$L$5</f>
        <v>100</v>
      </c>
      <c r="DJ5" s="7">
        <v>0</v>
      </c>
      <c r="DK5" s="7"/>
      <c r="DL5" s="7">
        <v>0</v>
      </c>
      <c r="DM5" s="7">
        <v>0</v>
      </c>
      <c r="DN5" s="7"/>
      <c r="DO5" s="7">
        <f>$L$5</f>
        <v>100</v>
      </c>
      <c r="DP5" s="7">
        <f>$L$4</f>
        <v>100</v>
      </c>
      <c r="DQ5" s="7"/>
      <c r="DR5" s="7">
        <f>$E$13*$E$7/$I$5</f>
        <v>99.999999999999957</v>
      </c>
      <c r="DS5" s="7">
        <v>0</v>
      </c>
      <c r="DT5" s="7"/>
      <c r="DU5" s="7">
        <f>$L$5</f>
        <v>100</v>
      </c>
      <c r="DV5" s="7">
        <f>(($E$7)/($L$18*DU5^$L$16))^(1/$L$15)</f>
        <v>60.816758049264166</v>
      </c>
      <c r="DW5" s="7"/>
      <c r="DX5" s="7">
        <f t="shared" ref="DX5:DX40" si="0">$L$5-(($F$7)/($M$18*($L$4-DY5)^$M$15))^(1/$M$16)</f>
        <v>39.075282327420588</v>
      </c>
      <c r="DY5" s="7">
        <v>1</v>
      </c>
      <c r="DZ5" s="7"/>
      <c r="EA5" s="7">
        <f>(ED5/(EC5^(1/($L$16-$M$16))*EB5^(1/($M$16-$L$16))))^($L$16-$M$16)</f>
        <v>0.29694131901593535</v>
      </c>
      <c r="EB5" s="7">
        <f t="shared" ref="EB5:EB40" si="1">(1/$L$18)*(($L$16/$L$15)^$L$15+($L$16/$L$15)^(-$L$16))</f>
        <v>1.0000000000000004</v>
      </c>
      <c r="EC5" s="7">
        <f t="shared" ref="EC5:EC40" si="2">(1/$M$18)*(($M$16/$M$15)^$M$15+($M$16/$M$15)^(-$M$16))</f>
        <v>1.0000000000000002</v>
      </c>
      <c r="ED5" s="7">
        <f>-($M$16*$L$16*$L$4)/(EF5*($M$16-$L$16)+$L$5*($L$16*$M$16-$M$16))</f>
        <v>5.6666666666667025</v>
      </c>
      <c r="EE5" s="7">
        <v>0</v>
      </c>
      <c r="EF5" s="7">
        <f t="shared" ref="EF5:EF39" si="3">$L$5-EE5</f>
        <v>100</v>
      </c>
      <c r="EG5" s="7">
        <v>0</v>
      </c>
      <c r="EH5" s="7">
        <f t="shared" ref="EH5:EH39" si="4">$L$4-EG5</f>
        <v>100</v>
      </c>
      <c r="EI5" s="7"/>
      <c r="EJ5" s="7">
        <v>0</v>
      </c>
      <c r="EK5" s="7">
        <f>$M$18*$L$5^$M$16*$L$4^$M$15</f>
        <v>152.60902731141493</v>
      </c>
      <c r="EM5" s="7">
        <f>$E$15</f>
        <v>199.99999999999991</v>
      </c>
      <c r="EN5" s="7">
        <f>($E$17/(2*EM5^$L$20))^(1/$M$20)</f>
        <v>49.999999999999993</v>
      </c>
      <c r="EO5" s="7"/>
      <c r="EP5" s="7">
        <f>$E$15/$E$13</f>
        <v>199.99999999999991</v>
      </c>
      <c r="EQ5" s="7">
        <v>0</v>
      </c>
      <c r="ES5" s="7">
        <f>(EV5/(EU5^(1/($L$16-$M$16))*ET5^(1/($M$16-$L$16))))^($L$16-$M$16)</f>
        <v>0.29694131901593535</v>
      </c>
      <c r="ET5" s="7">
        <f t="shared" ref="ET5:ET40" si="5">(1/$L$18)*(($L$16/$L$15)^$L$15+($L$16/$L$15)^(-$L$16))</f>
        <v>1.0000000000000004</v>
      </c>
      <c r="EU5" s="7">
        <f t="shared" ref="EU5:EU40" si="6">(1/$M$18)*(($M$16/$M$15)^$M$15+($M$16/$M$15)^(-$M$16))</f>
        <v>1.0000000000000002</v>
      </c>
      <c r="EV5" s="7">
        <f>-($M$16*$L$16*$L$4)/(EX5*($M$16-$L$16)+$L$5*($L$16*$M$16-$M$16))</f>
        <v>5.6666666666667025</v>
      </c>
      <c r="EW5" s="7">
        <v>0</v>
      </c>
      <c r="EX5" s="7">
        <f t="shared" ref="EX5:EX39" si="7">$L$5-EW5</f>
        <v>100</v>
      </c>
      <c r="EY5" s="7">
        <v>0</v>
      </c>
      <c r="EZ5" s="7">
        <f t="shared" ref="EZ5:EZ39" si="8">$L$4-EY5</f>
        <v>100</v>
      </c>
      <c r="FA5" s="7"/>
      <c r="FB5" s="7">
        <v>0</v>
      </c>
      <c r="FC5" s="7">
        <f>$M$18*$L$5^$M$16*$L$4^$M$15</f>
        <v>152.60902731141493</v>
      </c>
      <c r="FD5" s="7">
        <f>$ES5*FB5+FC5</f>
        <v>152.60902731141493</v>
      </c>
      <c r="FE5" s="7">
        <f t="shared" ref="FE5:FE40" si="9">$L$20*FD5/ES5</f>
        <v>256.96832595942158</v>
      </c>
      <c r="FF5" s="7">
        <f t="shared" ref="FF5:FF40" si="10">$M$20*FD5/1</f>
        <v>76.304513655707467</v>
      </c>
      <c r="FG5" s="7">
        <f>FB5-FE5</f>
        <v>-256.96832595942158</v>
      </c>
      <c r="FH5" s="7">
        <f>FF5-FC5</f>
        <v>-76.304513655707467</v>
      </c>
      <c r="FI5" s="7">
        <v>0</v>
      </c>
      <c r="FJ5" s="7">
        <v>0</v>
      </c>
    </row>
    <row r="6" spans="1:166" s="6" customFormat="1">
      <c r="A6" s="54"/>
      <c r="B6" s="21"/>
      <c r="C6" s="53"/>
      <c r="D6" s="21"/>
      <c r="E6" s="44"/>
      <c r="F6" s="44"/>
      <c r="G6" s="44"/>
      <c r="H6" s="19"/>
      <c r="I6" s="19"/>
      <c r="J6" s="19"/>
      <c r="K6" s="19"/>
      <c r="L6" s="19"/>
      <c r="M6" s="19"/>
      <c r="N6" s="19"/>
      <c r="O6" s="54"/>
      <c r="AE6" s="54"/>
      <c r="BG6" s="7">
        <f t="shared" ref="BG6:BG40" si="11">((1/$E$13)/($L$18*BH6^$L$15))^(1/$L$16)</f>
        <v>1.3094036959875561</v>
      </c>
      <c r="BH6" s="7">
        <f>BH5+(BH$40-BH$5)/35</f>
        <v>0.57991350822993892</v>
      </c>
      <c r="BI6" s="7"/>
      <c r="BJ6" s="7">
        <f t="shared" ref="BJ6:BJ40" si="12">((1/$F$13)/($M$18*BK6^$M$15))^(1/$M$16)</f>
        <v>1.0043064056418407</v>
      </c>
      <c r="BK6" s="7">
        <f>BK5+(BK$40-BK$5)/35</f>
        <v>5.828496223719204E-2</v>
      </c>
      <c r="BL6" s="7"/>
      <c r="BM6" s="7">
        <v>0</v>
      </c>
      <c r="BN6" s="7">
        <f>1/$I4</f>
        <v>1.0000000000000002</v>
      </c>
      <c r="BO6" s="7"/>
      <c r="BP6" s="7">
        <f>$E5/(E7*E13)</f>
        <v>0.15000000000000002</v>
      </c>
      <c r="BQ6" s="7">
        <f>$E4/(E7*E13)</f>
        <v>0.8500000000000002</v>
      </c>
      <c r="BR6" s="7"/>
      <c r="BS6" s="7">
        <f>$F5/(F7*F13)</f>
        <v>0.8500000000000002</v>
      </c>
      <c r="BT6" s="7">
        <f>$F4/(F7*F13)</f>
        <v>0.15000000000000005</v>
      </c>
      <c r="BU6" s="7"/>
      <c r="BV6" s="7">
        <f t="shared" ref="BV6:BV40" si="13">($E$13/((1/$L$18)*(($L$16/$L$15)^$L$15+($L$16/$L$15)^(-$L$16))*BW6^$L$15))^(1/$L$16)</f>
        <v>1.6367248078033723</v>
      </c>
      <c r="BW6" s="7">
        <f>BW5+(BW$40-BW$5)/35</f>
        <v>0.91672608363384245</v>
      </c>
      <c r="BX6" s="7"/>
      <c r="BY6" s="7">
        <f t="shared" ref="BY6:BY40" si="14">($F$13/((1/$M$18)*(($M$16/$M$15)^$M$15+($M$16/$M$15)^(-$M$16))*BZ6^$M$15))^(1/$M$16)</f>
        <v>1.5748349676792159</v>
      </c>
      <c r="BZ6" s="7">
        <f>BZ5+(BZ$40-BZ$5)/35</f>
        <v>7.6266658793047157E-2</v>
      </c>
      <c r="CA6" s="7"/>
      <c r="CB6" s="7">
        <f>$I5</f>
        <v>1</v>
      </c>
      <c r="CC6" s="7">
        <f>$I4</f>
        <v>0.99999999999999978</v>
      </c>
      <c r="CD6" s="7"/>
      <c r="CE6" s="7">
        <v>0</v>
      </c>
      <c r="CF6" s="7">
        <f>(1/$E4)*($E7*$E13)</f>
        <v>1.1764705882352937</v>
      </c>
      <c r="CG6" s="7"/>
      <c r="CH6" s="7">
        <v>0</v>
      </c>
      <c r="CI6" s="7">
        <f>(1/$F4)*($F7*$F13)</f>
        <v>6.6666666666666652</v>
      </c>
      <c r="CK6" s="7">
        <f t="shared" ref="CK6:CK40" si="15">(($E$7)/($L$18*CL6^$L$15))^(1/$L$16)</f>
        <v>115.54907531579867</v>
      </c>
      <c r="CL6" s="7">
        <f>CL5+(CL$40-CL$5)/35</f>
        <v>59.285273658395582</v>
      </c>
      <c r="CM6" s="7"/>
      <c r="CN6" s="7">
        <f t="shared" ref="CN6:CN40" si="16">(($F$7)/($M$18*CO6^$M$15))^(1/$M$16)</f>
        <v>103.67058219402647</v>
      </c>
      <c r="CO6" s="7">
        <f>CO5+(CO$40-CO$5)/35</f>
        <v>4.8687460855937639</v>
      </c>
      <c r="CP6" s="7"/>
      <c r="CQ6" s="7">
        <v>0</v>
      </c>
      <c r="CR6" s="7">
        <f>$E$13*$E$7/$I$4</f>
        <v>99.999999999999986</v>
      </c>
      <c r="CS6" s="7"/>
      <c r="CT6" s="7">
        <v>0</v>
      </c>
      <c r="CU6" s="7">
        <f>$F$13*$F$7/$I$4</f>
        <v>99.999999999999986</v>
      </c>
      <c r="CV6" s="7"/>
      <c r="CW6" s="7">
        <f>$E$5</f>
        <v>14.999999999999996</v>
      </c>
      <c r="CX6" s="7">
        <f>$E$4</f>
        <v>84.999999999999986</v>
      </c>
      <c r="CY6" s="7"/>
      <c r="CZ6" s="7">
        <f>$F$5</f>
        <v>84.999999999999986</v>
      </c>
      <c r="DA6" s="7">
        <f>$F$4</f>
        <v>14.999999999999998</v>
      </c>
      <c r="DC6" s="7">
        <f>$L$5</f>
        <v>100</v>
      </c>
      <c r="DD6" s="7">
        <f>$L$4</f>
        <v>100</v>
      </c>
      <c r="DE6" s="7"/>
      <c r="DF6" s="7">
        <f>$L$5</f>
        <v>100</v>
      </c>
      <c r="DG6" s="7">
        <f>$L$4</f>
        <v>100</v>
      </c>
      <c r="DH6" s="7"/>
      <c r="DI6" s="7">
        <f>$L$5</f>
        <v>100</v>
      </c>
      <c r="DJ6" s="7">
        <f>$L$4</f>
        <v>100</v>
      </c>
      <c r="DK6" s="7"/>
      <c r="DL6" s="7">
        <f>$E$5</f>
        <v>14.999999999999996</v>
      </c>
      <c r="DM6" s="7">
        <f>$E$4</f>
        <v>84.999999999999986</v>
      </c>
      <c r="DN6" s="7"/>
      <c r="DO6" s="7">
        <f>$L$5-$F$5</f>
        <v>15.000000000000014</v>
      </c>
      <c r="DP6" s="7">
        <f>$L$4-$F$4</f>
        <v>85</v>
      </c>
      <c r="DQ6" s="7"/>
      <c r="DR6" s="7">
        <v>0</v>
      </c>
      <c r="DS6" s="7">
        <f>$E$13*$E$7/$I$4</f>
        <v>99.999999999999986</v>
      </c>
      <c r="DT6" s="7"/>
      <c r="DU6" s="7">
        <f t="shared" ref="DU6:DU40" si="17">(($E$7)/($L$18*DV6^$L$15))^(1/$L$16)</f>
        <v>90.179855788941481</v>
      </c>
      <c r="DV6" s="7">
        <f>DV5+(DV$40-DV$5)/35</f>
        <v>61.936279247856618</v>
      </c>
      <c r="DW6" s="7"/>
      <c r="DX6" s="7">
        <f t="shared" si="0"/>
        <v>38.766036571608844</v>
      </c>
      <c r="DY6" s="7">
        <f>DY5+(DY$40-DY$5)/35</f>
        <v>3.8</v>
      </c>
      <c r="DZ6" s="7"/>
      <c r="EA6" s="7">
        <f>EA5+($EA$40-$EA$5)/35</f>
        <v>0.38467638841164409</v>
      </c>
      <c r="EB6" s="7">
        <f t="shared" si="1"/>
        <v>1.0000000000000004</v>
      </c>
      <c r="EC6" s="7">
        <f t="shared" si="2"/>
        <v>1.0000000000000002</v>
      </c>
      <c r="ED6" s="7">
        <f t="shared" ref="ED6:ED39" si="18">EA6^(1/($L$16-$M$16))*EC6^(1/($L$16-$M$16))*EB6^(1/($M$16-$L$16))</f>
        <v>3.9148999849092427</v>
      </c>
      <c r="EE6" s="7">
        <f t="shared" ref="EE6:EE39" si="19">-($L$4*$M$16-ED6*$L$5+ED6*$L$5*$M$16)*($L$16/(ED6*($L$16-$M$16)))</f>
        <v>1.4382688297629931</v>
      </c>
      <c r="EF6" s="7">
        <f t="shared" si="3"/>
        <v>98.56173117023701</v>
      </c>
      <c r="EG6" s="7">
        <f t="shared" ref="EG6:EG39" si="20">ED6*(1/$L$16-1)*EE6</f>
        <v>31.907178846295928</v>
      </c>
      <c r="EH6" s="7">
        <f t="shared" si="4"/>
        <v>68.09282115370408</v>
      </c>
      <c r="EI6" s="7"/>
      <c r="EJ6" s="7">
        <f t="shared" ref="EJ6:EJ39" si="21">$L$18*EE6^$L$16*EG6^$L$15</f>
        <v>30.588725360820561</v>
      </c>
      <c r="EK6" s="7">
        <f t="shared" ref="EK6:EK39" si="22">$M$18*EF6^$M$16*EH6^$M$15</f>
        <v>142.29757466482778</v>
      </c>
      <c r="EM6" s="7">
        <f t="shared" ref="EM6:EM40" si="23">($E$17/(2*EN6^$M$20))^(1/$L$20)</f>
        <v>184.21052631578939</v>
      </c>
      <c r="EN6" s="7">
        <f>EN5+(EN$40-EN$5)/35</f>
        <v>54.285714285714278</v>
      </c>
      <c r="EO6" s="7"/>
      <c r="EP6" s="7">
        <v>0</v>
      </c>
      <c r="EQ6" s="7">
        <f>$E$15/$F$13</f>
        <v>199.99999999999991</v>
      </c>
      <c r="ES6" s="7">
        <f>ES5+($EA$40-$EA$5)/35</f>
        <v>0.38467638841164409</v>
      </c>
      <c r="ET6" s="7">
        <f t="shared" si="5"/>
        <v>1.0000000000000004</v>
      </c>
      <c r="EU6" s="7">
        <f t="shared" si="6"/>
        <v>1.0000000000000002</v>
      </c>
      <c r="EV6" s="7">
        <f t="shared" ref="EV6:EV39" si="24">ES6^(1/($L$16-$M$16))*EU6^(1/($L$16-$M$16))*ET6^(1/($M$16-$L$16))</f>
        <v>3.9148999849092427</v>
      </c>
      <c r="EW6" s="7">
        <f t="shared" ref="EW6:EW39" si="25">-($L$4*$M$16-EV6*$L$5+EV6*$L$5*$M$16)*($L$16/(EV6*($L$16-$M$16)))</f>
        <v>1.4382688297629931</v>
      </c>
      <c r="EX6" s="7">
        <f t="shared" si="7"/>
        <v>98.56173117023701</v>
      </c>
      <c r="EY6" s="7">
        <f t="shared" ref="EY6:EY39" si="26">EV6*(1/$L$16-1)*EW6</f>
        <v>31.907178846295928</v>
      </c>
      <c r="EZ6" s="7">
        <f t="shared" si="8"/>
        <v>68.09282115370408</v>
      </c>
      <c r="FA6" s="7"/>
      <c r="FB6" s="7">
        <f t="shared" ref="FB6:FB39" si="27">$L$18*EW6^$L$16*EY6^$L$15</f>
        <v>30.588725360820561</v>
      </c>
      <c r="FC6" s="7">
        <f t="shared" ref="FC6:FC39" si="28">$M$18*EX6^$M$16*EZ6^$M$15</f>
        <v>142.29757466482778</v>
      </c>
      <c r="FD6" s="7">
        <f t="shared" ref="FD6:FD40" si="29">$ES6*FB6+FC6</f>
        <v>154.06433506274391</v>
      </c>
      <c r="FE6" s="7">
        <f t="shared" si="9"/>
        <v>200.25187365786397</v>
      </c>
      <c r="FF6" s="7">
        <f t="shared" si="10"/>
        <v>77.032167531371954</v>
      </c>
      <c r="FG6" s="7">
        <f t="shared" ref="FG6:FG40" si="30">FB6-FE6</f>
        <v>-169.66314829704339</v>
      </c>
      <c r="FH6" s="7">
        <f t="shared" ref="FH6:FH40" si="31">FF6-FC6</f>
        <v>-65.265407133455824</v>
      </c>
      <c r="FI6" s="7">
        <f>$E$11</f>
        <v>0</v>
      </c>
      <c r="FJ6" s="7">
        <f>-$F$11</f>
        <v>0</v>
      </c>
    </row>
    <row r="7" spans="1:166" s="6" customFormat="1">
      <c r="A7" s="54"/>
      <c r="B7" s="21"/>
      <c r="C7" s="52" t="s">
        <v>2</v>
      </c>
      <c r="D7" s="23"/>
      <c r="E7" s="42">
        <f>($L$4*$F$21-$L$5*$F$20)/($E$20*$F$21-$E$21*$F$20)</f>
        <v>99.999999999999957</v>
      </c>
      <c r="F7" s="42">
        <f>($E$20*$L$5-$E$21*$L$4)/($E$20*$F$21-$E$21*$F$20)</f>
        <v>99.999999999999957</v>
      </c>
      <c r="G7" s="44"/>
      <c r="H7" s="18"/>
      <c r="I7" s="21"/>
      <c r="J7" s="21"/>
      <c r="K7" s="21"/>
      <c r="L7" s="21"/>
      <c r="M7" s="21"/>
      <c r="N7" s="15"/>
      <c r="O7" s="35"/>
      <c r="AE7" s="54"/>
      <c r="BG7" s="7">
        <f t="shared" si="11"/>
        <v>0.88290998245403041</v>
      </c>
      <c r="BH7" s="7">
        <f t="shared" ref="BH7:BH39" si="32">BH6+(BH$40-BH$5)/35</f>
        <v>0.62168075798788192</v>
      </c>
      <c r="BI7" s="7"/>
      <c r="BJ7" s="7">
        <f t="shared" si="12"/>
        <v>0.89026682792456802</v>
      </c>
      <c r="BK7" s="7">
        <f t="shared" ref="BK7:BK39" si="33">BK6+(BK$40-BK$5)/35</f>
        <v>0.11539422805374522</v>
      </c>
      <c r="BL7" s="7"/>
      <c r="BM7" s="7"/>
      <c r="BN7" s="7"/>
      <c r="BO7" s="7"/>
      <c r="BP7" s="7"/>
      <c r="BQ7" s="7"/>
      <c r="BR7" s="7"/>
      <c r="BS7" s="7"/>
      <c r="BT7" s="7"/>
      <c r="BU7" s="7"/>
      <c r="BV7" s="7">
        <f t="shared" si="13"/>
        <v>1.3486393724830592</v>
      </c>
      <c r="BW7" s="7">
        <f t="shared" ref="BW7:BW39" si="34">BW6+(BW$40-BW$5)/35</f>
        <v>0.94858708117402357</v>
      </c>
      <c r="BX7" s="7"/>
      <c r="BY7" s="7">
        <f t="shared" si="14"/>
        <v>1.4279158113210564</v>
      </c>
      <c r="BZ7" s="7">
        <f t="shared" ref="BZ7:BZ39" si="35">BZ6+(BZ$40-BZ$5)/35</f>
        <v>0.13284705118148693</v>
      </c>
      <c r="CA7" s="7"/>
      <c r="CB7" s="7"/>
      <c r="CC7" s="7"/>
      <c r="CD7" s="7"/>
      <c r="CE7" s="7"/>
      <c r="CF7" s="7"/>
      <c r="CG7" s="7"/>
      <c r="CH7" s="7"/>
      <c r="CI7" s="7"/>
      <c r="CK7" s="7">
        <f t="shared" si="15"/>
        <v>90.039107357157192</v>
      </c>
      <c r="CL7" s="7">
        <f t="shared" ref="CL7:CL39" si="36">CL6+(CL$40-CL$5)/35</f>
        <v>61.953353844913359</v>
      </c>
      <c r="CM7" s="7"/>
      <c r="CN7" s="7">
        <f t="shared" si="16"/>
        <v>92.770146197807392</v>
      </c>
      <c r="CO7" s="7">
        <f t="shared" ref="CO7:CO39" si="37">CO6+(CO$40-CO$5)/35</f>
        <v>9.1373123771939468</v>
      </c>
      <c r="CP7" s="7"/>
      <c r="CQ7" s="7"/>
      <c r="CR7" s="7"/>
      <c r="CS7" s="7"/>
      <c r="CT7" s="7"/>
      <c r="CU7" s="7"/>
      <c r="CV7" s="7"/>
      <c r="CW7" s="7"/>
      <c r="CX7" s="7"/>
      <c r="CY7" s="7"/>
      <c r="CZ7" s="7"/>
      <c r="DA7" s="7"/>
      <c r="DU7" s="7">
        <f t="shared" si="17"/>
        <v>81.474792016932184</v>
      </c>
      <c r="DV7" s="7">
        <f t="shared" ref="DV7:DV39" si="38">DV6+(DV$40-DV$5)/35</f>
        <v>63.055800446449069</v>
      </c>
      <c r="DX7" s="7">
        <f t="shared" si="0"/>
        <v>38.44601565547616</v>
      </c>
      <c r="DY7" s="7">
        <f t="shared" ref="DY7:DY39" si="39">DY6+(DY$40-DY$5)/35</f>
        <v>6.6</v>
      </c>
      <c r="EA7" s="7">
        <f t="shared" ref="EA7:EA39" si="40">EA6+($EA$40-$EA$5)/35</f>
        <v>0.47241145780735283</v>
      </c>
      <c r="EB7" s="7">
        <f t="shared" si="1"/>
        <v>1.0000000000000004</v>
      </c>
      <c r="EC7" s="7">
        <f t="shared" si="2"/>
        <v>1.0000000000000002</v>
      </c>
      <c r="ED7" s="7">
        <f t="shared" si="18"/>
        <v>2.9191508585759873</v>
      </c>
      <c r="EE7" s="7">
        <f t="shared" si="19"/>
        <v>3.0252978484394277</v>
      </c>
      <c r="EF7" s="7">
        <f t="shared" si="3"/>
        <v>96.974702151560578</v>
      </c>
      <c r="EG7" s="7">
        <f t="shared" si="20"/>
        <v>50.044037933080233</v>
      </c>
      <c r="EH7" s="7">
        <f t="shared" si="4"/>
        <v>49.955962066919767</v>
      </c>
      <c r="EI7" s="7"/>
      <c r="EJ7" s="7">
        <f t="shared" si="21"/>
        <v>50.13545237774553</v>
      </c>
      <c r="EK7" s="7">
        <f t="shared" si="22"/>
        <v>133.97630919185571</v>
      </c>
      <c r="EM7" s="7">
        <f t="shared" si="23"/>
        <v>170.7317073170731</v>
      </c>
      <c r="EN7" s="7">
        <f t="shared" ref="EN7:EN39" si="41">EN6+(EN$40-EN$5)/35</f>
        <v>58.571428571428562</v>
      </c>
      <c r="EO7" s="7"/>
      <c r="EP7" s="7"/>
      <c r="EQ7" s="7"/>
      <c r="ES7" s="7">
        <f t="shared" ref="ES7:ES39" si="42">ES6+($EA$40-$EA$5)/35</f>
        <v>0.47241145780735283</v>
      </c>
      <c r="ET7" s="7">
        <f t="shared" si="5"/>
        <v>1.0000000000000004</v>
      </c>
      <c r="EU7" s="7">
        <f t="shared" si="6"/>
        <v>1.0000000000000002</v>
      </c>
      <c r="EV7" s="7">
        <f t="shared" si="24"/>
        <v>2.9191508585759873</v>
      </c>
      <c r="EW7" s="7">
        <f t="shared" si="25"/>
        <v>3.0252978484394277</v>
      </c>
      <c r="EX7" s="7">
        <f t="shared" si="7"/>
        <v>96.974702151560578</v>
      </c>
      <c r="EY7" s="7">
        <f t="shared" si="26"/>
        <v>50.044037933080233</v>
      </c>
      <c r="EZ7" s="7">
        <f t="shared" si="8"/>
        <v>49.955962066919767</v>
      </c>
      <c r="FA7" s="7"/>
      <c r="FB7" s="7">
        <f t="shared" si="27"/>
        <v>50.13545237774553</v>
      </c>
      <c r="FC7" s="7">
        <f t="shared" si="28"/>
        <v>133.97630919185571</v>
      </c>
      <c r="FD7" s="7">
        <f t="shared" si="29"/>
        <v>157.66087133745759</v>
      </c>
      <c r="FE7" s="7">
        <f t="shared" si="9"/>
        <v>166.86817046015739</v>
      </c>
      <c r="FF7" s="7">
        <f t="shared" si="10"/>
        <v>78.830435668728796</v>
      </c>
      <c r="FG7" s="7">
        <f t="shared" si="30"/>
        <v>-116.73271808241185</v>
      </c>
      <c r="FH7" s="7">
        <f t="shared" si="31"/>
        <v>-55.145873523126909</v>
      </c>
      <c r="FI7" s="7"/>
      <c r="FJ7" s="7"/>
    </row>
    <row r="8" spans="1:166" s="6" customFormat="1">
      <c r="A8" s="54"/>
      <c r="B8" s="21"/>
      <c r="C8" s="53"/>
      <c r="D8" s="23"/>
      <c r="E8" s="44"/>
      <c r="F8" s="44"/>
      <c r="G8" s="44"/>
      <c r="H8" s="18"/>
      <c r="I8" s="21"/>
      <c r="J8" s="21"/>
      <c r="K8" s="21"/>
      <c r="L8" s="21"/>
      <c r="M8" s="21"/>
      <c r="N8" s="15"/>
      <c r="O8" s="35"/>
      <c r="AE8" s="54"/>
      <c r="BG8" s="7">
        <f t="shared" si="11"/>
        <v>0.61079119877266486</v>
      </c>
      <c r="BH8" s="7">
        <f t="shared" si="32"/>
        <v>0.66344800774582491</v>
      </c>
      <c r="BI8" s="7"/>
      <c r="BJ8" s="7">
        <f t="shared" si="12"/>
        <v>0.82928916243648176</v>
      </c>
      <c r="BK8" s="7">
        <f t="shared" si="33"/>
        <v>0.1725034938702984</v>
      </c>
      <c r="BL8" s="7"/>
      <c r="BM8" s="7"/>
      <c r="BN8" s="7"/>
      <c r="BO8" s="7"/>
      <c r="BP8" s="7"/>
      <c r="BQ8" s="7"/>
      <c r="BR8" s="7"/>
      <c r="BS8" s="7"/>
      <c r="BT8" s="7"/>
      <c r="BU8" s="7"/>
      <c r="BV8" s="7">
        <f t="shared" si="13"/>
        <v>1.118391697511252</v>
      </c>
      <c r="BW8" s="7">
        <f t="shared" si="34"/>
        <v>0.9804480787142047</v>
      </c>
      <c r="BX8" s="7"/>
      <c r="BY8" s="7">
        <f t="shared" si="14"/>
        <v>1.3412510556095882</v>
      </c>
      <c r="BZ8" s="7">
        <f t="shared" si="35"/>
        <v>0.18942744356992672</v>
      </c>
      <c r="CA8" s="7"/>
      <c r="CB8" s="7"/>
      <c r="CC8" s="7"/>
      <c r="CD8" s="7"/>
      <c r="CE8" s="7"/>
      <c r="CF8" s="7"/>
      <c r="CG8" s="7"/>
      <c r="CH8" s="7"/>
      <c r="CI8" s="7"/>
      <c r="CK8" s="7">
        <f t="shared" si="15"/>
        <v>70.902979767037664</v>
      </c>
      <c r="CL8" s="7">
        <f t="shared" si="36"/>
        <v>64.621434031431136</v>
      </c>
      <c r="CM8" s="7"/>
      <c r="CN8" s="7">
        <f t="shared" si="16"/>
        <v>86.702172561595958</v>
      </c>
      <c r="CO8" s="7">
        <f t="shared" si="37"/>
        <v>13.405878668794131</v>
      </c>
      <c r="CP8" s="7"/>
      <c r="CQ8" s="7"/>
      <c r="CR8" s="7"/>
      <c r="CS8" s="7"/>
      <c r="CT8" s="7"/>
      <c r="CU8" s="7"/>
      <c r="CV8" s="7"/>
      <c r="CW8" s="7"/>
      <c r="CX8" s="7"/>
      <c r="CY8" s="7"/>
      <c r="CZ8" s="7"/>
      <c r="DA8" s="7"/>
      <c r="DU8" s="7">
        <f t="shared" si="17"/>
        <v>73.741652447864766</v>
      </c>
      <c r="DV8" s="7">
        <f t="shared" si="38"/>
        <v>64.175321645041521</v>
      </c>
      <c r="DX8" s="7">
        <f t="shared" si="0"/>
        <v>38.114503765378835</v>
      </c>
      <c r="DY8" s="7">
        <f t="shared" si="39"/>
        <v>9.3999999999999986</v>
      </c>
      <c r="EA8" s="7">
        <f t="shared" si="40"/>
        <v>0.56014652720306157</v>
      </c>
      <c r="EB8" s="7">
        <f t="shared" si="1"/>
        <v>1.0000000000000004</v>
      </c>
      <c r="EC8" s="7">
        <f t="shared" si="2"/>
        <v>1.0000000000000002</v>
      </c>
      <c r="ED8" s="7">
        <f t="shared" si="18"/>
        <v>2.2885956841230977</v>
      </c>
      <c r="EE8" s="7">
        <f t="shared" si="19"/>
        <v>4.7444314329349533</v>
      </c>
      <c r="EF8" s="7">
        <f t="shared" si="3"/>
        <v>95.25556856706504</v>
      </c>
      <c r="EG8" s="7">
        <f t="shared" si="20"/>
        <v>61.529150039186412</v>
      </c>
      <c r="EH8" s="7">
        <f t="shared" si="4"/>
        <v>38.470849960813588</v>
      </c>
      <c r="EI8" s="7"/>
      <c r="EJ8" s="7">
        <f t="shared" si="21"/>
        <v>63.933227456513215</v>
      </c>
      <c r="EK8" s="7">
        <f t="shared" si="22"/>
        <v>126.88398475665404</v>
      </c>
      <c r="EM8" s="7">
        <f t="shared" si="23"/>
        <v>159.09090909090904</v>
      </c>
      <c r="EN8" s="7">
        <f t="shared" si="41"/>
        <v>62.857142857142847</v>
      </c>
      <c r="EO8" s="7"/>
      <c r="EP8" s="7"/>
      <c r="EQ8" s="7"/>
      <c r="ES8" s="7">
        <f t="shared" si="42"/>
        <v>0.56014652720306157</v>
      </c>
      <c r="ET8" s="7">
        <f t="shared" si="5"/>
        <v>1.0000000000000004</v>
      </c>
      <c r="EU8" s="7">
        <f t="shared" si="6"/>
        <v>1.0000000000000002</v>
      </c>
      <c r="EV8" s="7">
        <f t="shared" si="24"/>
        <v>2.2885956841230977</v>
      </c>
      <c r="EW8" s="7">
        <f t="shared" si="25"/>
        <v>4.7444314329349533</v>
      </c>
      <c r="EX8" s="7">
        <f t="shared" si="7"/>
        <v>95.25556856706504</v>
      </c>
      <c r="EY8" s="7">
        <f t="shared" si="26"/>
        <v>61.529150039186412</v>
      </c>
      <c r="EZ8" s="7">
        <f t="shared" si="8"/>
        <v>38.470849960813588</v>
      </c>
      <c r="FA8" s="7"/>
      <c r="FB8" s="7">
        <f t="shared" si="27"/>
        <v>63.933227456513215</v>
      </c>
      <c r="FC8" s="7">
        <f t="shared" si="28"/>
        <v>126.88398475665404</v>
      </c>
      <c r="FD8" s="7">
        <f t="shared" si="29"/>
        <v>162.69596008930336</v>
      </c>
      <c r="FE8" s="7">
        <f t="shared" si="9"/>
        <v>145.22625080055491</v>
      </c>
      <c r="FF8" s="7">
        <f t="shared" si="10"/>
        <v>81.347980044651678</v>
      </c>
      <c r="FG8" s="7">
        <f t="shared" si="30"/>
        <v>-81.2930233440417</v>
      </c>
      <c r="FH8" s="7">
        <f t="shared" si="31"/>
        <v>-45.536004712002367</v>
      </c>
      <c r="FI8" s="7"/>
      <c r="FJ8" s="7"/>
    </row>
    <row r="9" spans="1:166" s="6" customFormat="1">
      <c r="A9" s="54"/>
      <c r="B9" s="21"/>
      <c r="C9" s="52" t="s">
        <v>7</v>
      </c>
      <c r="D9" s="23"/>
      <c r="E9" s="42">
        <f>$L$20*$E$15/$E$13</f>
        <v>99.999999999999957</v>
      </c>
      <c r="F9" s="42">
        <f>$M$20*$E$15/$F$13</f>
        <v>99.999999999999957</v>
      </c>
      <c r="G9" s="44"/>
      <c r="H9" s="18"/>
      <c r="I9" s="21"/>
      <c r="J9" s="21"/>
      <c r="K9" s="21"/>
      <c r="L9" s="21"/>
      <c r="M9" s="21"/>
      <c r="N9" s="29"/>
      <c r="O9" s="35"/>
      <c r="AE9" s="54"/>
      <c r="BG9" s="7">
        <f t="shared" si="11"/>
        <v>0.43215765069383494</v>
      </c>
      <c r="BH9" s="7">
        <f t="shared" si="32"/>
        <v>0.7052152575037679</v>
      </c>
      <c r="BI9" s="7"/>
      <c r="BJ9" s="7">
        <f t="shared" si="12"/>
        <v>0.78847635487773982</v>
      </c>
      <c r="BK9" s="7">
        <f t="shared" si="33"/>
        <v>0.22961275968685158</v>
      </c>
      <c r="BL9" s="7"/>
      <c r="BM9" s="7"/>
      <c r="BN9" s="7"/>
      <c r="BO9" s="7"/>
      <c r="BP9" s="7"/>
      <c r="BQ9" s="7"/>
      <c r="BR9" s="7"/>
      <c r="BS9" s="7"/>
      <c r="BT9" s="7"/>
      <c r="BU9" s="7"/>
      <c r="BV9" s="7">
        <f t="shared" si="13"/>
        <v>0.93302280589764586</v>
      </c>
      <c r="BW9" s="7">
        <f t="shared" si="34"/>
        <v>1.0123090762543858</v>
      </c>
      <c r="BX9" s="7"/>
      <c r="BY9" s="7">
        <f t="shared" si="14"/>
        <v>1.2807949268589731</v>
      </c>
      <c r="BZ9" s="7">
        <f t="shared" si="35"/>
        <v>0.24600783595836651</v>
      </c>
      <c r="CA9" s="7"/>
      <c r="CB9" s="7"/>
      <c r="CC9" s="7"/>
      <c r="CD9" s="7"/>
      <c r="CE9" s="7"/>
      <c r="CF9" s="7"/>
      <c r="CG9" s="7"/>
      <c r="CH9" s="7"/>
      <c r="CI9" s="7"/>
      <c r="CK9" s="7">
        <f t="shared" si="15"/>
        <v>56.376305380848073</v>
      </c>
      <c r="CL9" s="7">
        <f t="shared" si="36"/>
        <v>67.28951421794892</v>
      </c>
      <c r="CM9" s="7"/>
      <c r="CN9" s="7">
        <f t="shared" si="16"/>
        <v>82.574242380948505</v>
      </c>
      <c r="CO9" s="7">
        <f t="shared" si="37"/>
        <v>17.674444960394315</v>
      </c>
      <c r="CP9" s="7"/>
      <c r="CQ9" s="7"/>
      <c r="CR9" s="7"/>
      <c r="CS9" s="7"/>
      <c r="CT9" s="7"/>
      <c r="CU9" s="7"/>
      <c r="CV9" s="7"/>
      <c r="CW9" s="7"/>
      <c r="CX9" s="7"/>
      <c r="CY9" s="7"/>
      <c r="CZ9" s="7"/>
      <c r="DA9" s="7"/>
      <c r="DU9" s="7">
        <f t="shared" si="17"/>
        <v>66.857712424686213</v>
      </c>
      <c r="DV9" s="7">
        <f t="shared" si="38"/>
        <v>65.294842843633973</v>
      </c>
      <c r="DX9" s="7">
        <f t="shared" si="0"/>
        <v>37.770713496391934</v>
      </c>
      <c r="DY9" s="7">
        <f t="shared" si="39"/>
        <v>12.2</v>
      </c>
      <c r="EA9" s="7">
        <f t="shared" si="40"/>
        <v>0.64788159659877032</v>
      </c>
      <c r="EB9" s="7">
        <f t="shared" si="1"/>
        <v>1.0000000000000004</v>
      </c>
      <c r="EC9" s="7">
        <f t="shared" si="2"/>
        <v>1.0000000000000002</v>
      </c>
      <c r="ED9" s="7">
        <f t="shared" si="18"/>
        <v>1.8590537112857164</v>
      </c>
      <c r="EE9" s="7">
        <f t="shared" si="19"/>
        <v>6.583325620832067</v>
      </c>
      <c r="EF9" s="7">
        <f t="shared" si="3"/>
        <v>93.416674379167929</v>
      </c>
      <c r="EG9" s="7">
        <f t="shared" si="20"/>
        <v>69.352950258724434</v>
      </c>
      <c r="EH9" s="7">
        <f t="shared" si="4"/>
        <v>30.647049741275566</v>
      </c>
      <c r="EI9" s="7"/>
      <c r="EJ9" s="7">
        <f t="shared" si="21"/>
        <v>74.345078482571921</v>
      </c>
      <c r="EK9" s="7">
        <f t="shared" si="22"/>
        <v>120.6144295898039</v>
      </c>
      <c r="EM9" s="7">
        <f t="shared" si="23"/>
        <v>148.93617021276592</v>
      </c>
      <c r="EN9" s="7">
        <f t="shared" si="41"/>
        <v>67.142857142857125</v>
      </c>
      <c r="EO9" s="7"/>
      <c r="EP9" s="7"/>
      <c r="EQ9" s="7"/>
      <c r="ES9" s="7">
        <f t="shared" si="42"/>
        <v>0.64788159659877032</v>
      </c>
      <c r="ET9" s="7">
        <f t="shared" si="5"/>
        <v>1.0000000000000004</v>
      </c>
      <c r="EU9" s="7">
        <f t="shared" si="6"/>
        <v>1.0000000000000002</v>
      </c>
      <c r="EV9" s="7">
        <f t="shared" si="24"/>
        <v>1.8590537112857164</v>
      </c>
      <c r="EW9" s="7">
        <f t="shared" si="25"/>
        <v>6.583325620832067</v>
      </c>
      <c r="EX9" s="7">
        <f t="shared" si="7"/>
        <v>93.416674379167929</v>
      </c>
      <c r="EY9" s="7">
        <f t="shared" si="26"/>
        <v>69.352950258724434</v>
      </c>
      <c r="EZ9" s="7">
        <f t="shared" si="8"/>
        <v>30.647049741275566</v>
      </c>
      <c r="FA9" s="7"/>
      <c r="FB9" s="7">
        <f t="shared" si="27"/>
        <v>74.345078482571921</v>
      </c>
      <c r="FC9" s="7">
        <f t="shared" si="28"/>
        <v>120.6144295898039</v>
      </c>
      <c r="FD9" s="7">
        <f t="shared" si="29"/>
        <v>168.78123773635349</v>
      </c>
      <c r="FE9" s="7">
        <f t="shared" si="9"/>
        <v>130.25623711370739</v>
      </c>
      <c r="FF9" s="7">
        <f t="shared" si="10"/>
        <v>84.390618868176745</v>
      </c>
      <c r="FG9" s="7">
        <f t="shared" si="30"/>
        <v>-55.911158631135464</v>
      </c>
      <c r="FH9" s="7">
        <f t="shared" si="31"/>
        <v>-36.22381072162716</v>
      </c>
      <c r="FI9" s="7"/>
      <c r="FJ9" s="7"/>
    </row>
    <row r="10" spans="1:166" s="6" customFormat="1">
      <c r="A10" s="54"/>
      <c r="B10" s="21"/>
      <c r="C10" s="53"/>
      <c r="D10" s="23"/>
      <c r="E10" s="44"/>
      <c r="F10" s="44"/>
      <c r="G10" s="44"/>
      <c r="H10" s="37"/>
      <c r="I10" s="54"/>
      <c r="J10" s="54"/>
      <c r="K10" s="54"/>
      <c r="L10" s="54"/>
      <c r="M10" s="54"/>
      <c r="N10" s="72"/>
      <c r="O10" s="35"/>
      <c r="AE10" s="54"/>
      <c r="BG10" s="7">
        <f t="shared" si="11"/>
        <v>0.31191724901798129</v>
      </c>
      <c r="BH10" s="7">
        <f t="shared" si="32"/>
        <v>0.74698250726171089</v>
      </c>
      <c r="BI10" s="7"/>
      <c r="BJ10" s="7">
        <f t="shared" si="12"/>
        <v>0.75816796845061962</v>
      </c>
      <c r="BK10" s="7">
        <f t="shared" si="33"/>
        <v>0.28672202550340475</v>
      </c>
      <c r="BL10" s="7"/>
      <c r="BM10" s="7"/>
      <c r="BN10" s="7"/>
      <c r="BO10" s="7"/>
      <c r="BP10" s="7"/>
      <c r="BQ10" s="7"/>
      <c r="BR10" s="7"/>
      <c r="BS10" s="7"/>
      <c r="BT10" s="7"/>
      <c r="BU10" s="7"/>
      <c r="BV10" s="7">
        <f t="shared" si="13"/>
        <v>0.78276180922471705</v>
      </c>
      <c r="BW10" s="7">
        <f t="shared" si="34"/>
        <v>1.0441700737945669</v>
      </c>
      <c r="BX10" s="7"/>
      <c r="BY10" s="7">
        <f t="shared" si="14"/>
        <v>1.2348504032593637</v>
      </c>
      <c r="BZ10" s="7">
        <f t="shared" si="35"/>
        <v>0.30258822834680632</v>
      </c>
      <c r="CA10" s="7"/>
      <c r="CB10" s="7"/>
      <c r="CC10" s="7"/>
      <c r="CD10" s="7"/>
      <c r="CE10" s="7"/>
      <c r="CF10" s="7"/>
      <c r="CG10" s="7"/>
      <c r="CH10" s="7"/>
      <c r="CI10" s="7"/>
      <c r="CK10" s="7">
        <f t="shared" si="15"/>
        <v>45.227327298853545</v>
      </c>
      <c r="CL10" s="7">
        <f t="shared" si="36"/>
        <v>69.957594404466704</v>
      </c>
      <c r="CM10" s="7"/>
      <c r="CN10" s="7">
        <f t="shared" si="16"/>
        <v>79.481326759077433</v>
      </c>
      <c r="CO10" s="7">
        <f t="shared" si="37"/>
        <v>21.943011251994498</v>
      </c>
      <c r="CP10" s="7"/>
      <c r="CQ10" s="7"/>
      <c r="CR10" s="7"/>
      <c r="CS10" s="7"/>
      <c r="CT10" s="7"/>
      <c r="CU10" s="7"/>
      <c r="CV10" s="7"/>
      <c r="CW10" s="7"/>
      <c r="CX10" s="7"/>
      <c r="CY10" s="7"/>
      <c r="CZ10" s="7"/>
      <c r="DA10" s="7"/>
      <c r="DU10" s="7">
        <f t="shared" si="17"/>
        <v>60.717479382235354</v>
      </c>
      <c r="DV10" s="7">
        <f t="shared" si="38"/>
        <v>66.414364042226424</v>
      </c>
      <c r="DX10" s="7">
        <f t="shared" si="0"/>
        <v>37.413776131322258</v>
      </c>
      <c r="DY10" s="7">
        <f t="shared" si="39"/>
        <v>15</v>
      </c>
      <c r="EA10" s="7">
        <f t="shared" si="40"/>
        <v>0.73561666599447906</v>
      </c>
      <c r="EB10" s="7">
        <f t="shared" si="1"/>
        <v>1.0000000000000004</v>
      </c>
      <c r="EC10" s="7">
        <f t="shared" si="2"/>
        <v>1.0000000000000002</v>
      </c>
      <c r="ED10" s="7">
        <f t="shared" si="18"/>
        <v>1.5505928300848351</v>
      </c>
      <c r="EE10" s="7">
        <f t="shared" si="19"/>
        <v>8.5323736026474037</v>
      </c>
      <c r="EF10" s="7">
        <f t="shared" si="3"/>
        <v>91.467626397352603</v>
      </c>
      <c r="EG10" s="7">
        <f t="shared" si="20"/>
        <v>74.97134488059767</v>
      </c>
      <c r="EH10" s="7">
        <f t="shared" si="4"/>
        <v>25.02865511940233</v>
      </c>
      <c r="EI10" s="7"/>
      <c r="EJ10" s="7">
        <f t="shared" si="21"/>
        <v>82.585102114031017</v>
      </c>
      <c r="EK10" s="7">
        <f t="shared" si="22"/>
        <v>114.92728552942232</v>
      </c>
      <c r="EM10" s="7">
        <f t="shared" si="23"/>
        <v>139.99999999999997</v>
      </c>
      <c r="EN10" s="7">
        <f t="shared" si="41"/>
        <v>71.428571428571402</v>
      </c>
      <c r="EO10" s="7"/>
      <c r="EP10" s="7"/>
      <c r="EQ10" s="7"/>
      <c r="ES10" s="7">
        <f t="shared" si="42"/>
        <v>0.73561666599447906</v>
      </c>
      <c r="ET10" s="7">
        <f t="shared" si="5"/>
        <v>1.0000000000000004</v>
      </c>
      <c r="EU10" s="7">
        <f t="shared" si="6"/>
        <v>1.0000000000000002</v>
      </c>
      <c r="EV10" s="7">
        <f t="shared" si="24"/>
        <v>1.5505928300848351</v>
      </c>
      <c r="EW10" s="7">
        <f t="shared" si="25"/>
        <v>8.5323736026474037</v>
      </c>
      <c r="EX10" s="7">
        <f t="shared" si="7"/>
        <v>91.467626397352603</v>
      </c>
      <c r="EY10" s="7">
        <f t="shared" si="26"/>
        <v>74.97134488059767</v>
      </c>
      <c r="EZ10" s="7">
        <f t="shared" si="8"/>
        <v>25.02865511940233</v>
      </c>
      <c r="FA10" s="7"/>
      <c r="FB10" s="7">
        <f t="shared" si="27"/>
        <v>82.585102114031017</v>
      </c>
      <c r="FC10" s="7">
        <f t="shared" si="28"/>
        <v>114.92728552942232</v>
      </c>
      <c r="FD10" s="7">
        <f t="shared" si="29"/>
        <v>175.67826300735942</v>
      </c>
      <c r="FE10" s="7">
        <f t="shared" si="9"/>
        <v>119.40883827710744</v>
      </c>
      <c r="FF10" s="7">
        <f t="shared" si="10"/>
        <v>87.83913150367971</v>
      </c>
      <c r="FG10" s="7">
        <f t="shared" si="30"/>
        <v>-36.823736163076418</v>
      </c>
      <c r="FH10" s="7">
        <f t="shared" si="31"/>
        <v>-27.088154025742611</v>
      </c>
      <c r="FI10" s="7"/>
      <c r="FJ10" s="7"/>
    </row>
    <row r="11" spans="1:166" s="6" customFormat="1">
      <c r="A11" s="54"/>
      <c r="B11" s="21"/>
      <c r="C11" s="52" t="s">
        <v>8</v>
      </c>
      <c r="D11" s="23"/>
      <c r="E11" s="42">
        <f>E7-E9</f>
        <v>0</v>
      </c>
      <c r="F11" s="42">
        <f>F7-F9</f>
        <v>0</v>
      </c>
      <c r="G11" s="44"/>
      <c r="H11" s="37"/>
      <c r="I11" s="21"/>
      <c r="J11" s="21"/>
      <c r="K11" s="21"/>
      <c r="L11" s="21"/>
      <c r="M11" s="21"/>
      <c r="N11" s="44"/>
      <c r="O11" s="35"/>
      <c r="AE11" s="54"/>
      <c r="BG11" s="7">
        <f t="shared" si="11"/>
        <v>0.22916211411293944</v>
      </c>
      <c r="BH11" s="7">
        <f t="shared" si="32"/>
        <v>0.78874975701965389</v>
      </c>
      <c r="BI11" s="7"/>
      <c r="BJ11" s="7">
        <f t="shared" si="12"/>
        <v>0.73425120147569123</v>
      </c>
      <c r="BK11" s="7">
        <f t="shared" si="33"/>
        <v>0.34383129131995793</v>
      </c>
      <c r="BL11" s="7"/>
      <c r="BM11" s="7"/>
      <c r="BN11" s="7"/>
      <c r="BO11" s="7"/>
      <c r="BP11" s="7"/>
      <c r="BQ11" s="7"/>
      <c r="BR11" s="7"/>
      <c r="BS11" s="7"/>
      <c r="BT11" s="7"/>
      <c r="BU11" s="7"/>
      <c r="BV11" s="7">
        <f t="shared" si="13"/>
        <v>0.66017549211792426</v>
      </c>
      <c r="BW11" s="7">
        <f t="shared" si="34"/>
        <v>1.0760310713347481</v>
      </c>
      <c r="BX11" s="7"/>
      <c r="BY11" s="7">
        <f t="shared" si="14"/>
        <v>1.1980549979604043</v>
      </c>
      <c r="BZ11" s="7">
        <f t="shared" si="35"/>
        <v>0.35916862073524614</v>
      </c>
      <c r="CA11" s="7"/>
      <c r="CB11" s="7"/>
      <c r="CC11" s="7"/>
      <c r="CD11" s="7"/>
      <c r="CE11" s="7"/>
      <c r="CF11" s="7"/>
      <c r="CG11" s="7"/>
      <c r="CH11" s="7"/>
      <c r="CI11" s="7"/>
      <c r="CK11" s="7">
        <f t="shared" si="15"/>
        <v>36.583688301776249</v>
      </c>
      <c r="CL11" s="7">
        <f t="shared" si="36"/>
        <v>72.625674590984488</v>
      </c>
      <c r="CM11" s="7"/>
      <c r="CN11" s="7">
        <f t="shared" si="16"/>
        <v>77.026846787217778</v>
      </c>
      <c r="CO11" s="7">
        <f t="shared" si="37"/>
        <v>26.211577543594682</v>
      </c>
      <c r="CP11" s="7"/>
      <c r="CQ11" s="7"/>
      <c r="CR11" s="7"/>
      <c r="CS11" s="7"/>
      <c r="CT11" s="7"/>
      <c r="CU11" s="7"/>
      <c r="CV11" s="7"/>
      <c r="CW11" s="7"/>
      <c r="CX11" s="7"/>
      <c r="CY11" s="7"/>
      <c r="CZ11" s="7"/>
      <c r="DA11" s="7"/>
      <c r="DU11" s="7">
        <f t="shared" si="17"/>
        <v>55.230037347747086</v>
      </c>
      <c r="DV11" s="7">
        <f t="shared" si="38"/>
        <v>67.533885240818876</v>
      </c>
      <c r="DX11" s="7">
        <f t="shared" si="0"/>
        <v>37.042730228606601</v>
      </c>
      <c r="DY11" s="7">
        <f t="shared" si="39"/>
        <v>17.8</v>
      </c>
      <c r="EA11" s="7">
        <f t="shared" si="40"/>
        <v>0.8233517353901878</v>
      </c>
      <c r="EB11" s="7">
        <f t="shared" si="1"/>
        <v>1.0000000000000004</v>
      </c>
      <c r="EC11" s="7">
        <f t="shared" si="2"/>
        <v>1.0000000000000002</v>
      </c>
      <c r="ED11" s="7">
        <f t="shared" si="18"/>
        <v>1.320055765488453</v>
      </c>
      <c r="EE11" s="7">
        <f t="shared" si="19"/>
        <v>10.583832661073968</v>
      </c>
      <c r="EF11" s="7">
        <f t="shared" si="3"/>
        <v>89.41616733892603</v>
      </c>
      <c r="EG11" s="7">
        <f t="shared" si="20"/>
        <v>79.170412842888894</v>
      </c>
      <c r="EH11" s="7">
        <f t="shared" si="4"/>
        <v>20.829587157111106</v>
      </c>
      <c r="EI11" s="7"/>
      <c r="EJ11" s="7">
        <f t="shared" si="21"/>
        <v>89.34189135124312</v>
      </c>
      <c r="EK11" s="7">
        <f t="shared" si="22"/>
        <v>109.66952607479223</v>
      </c>
      <c r="EM11" s="7">
        <f t="shared" si="23"/>
        <v>132.0754716981132</v>
      </c>
      <c r="EN11" s="7">
        <f t="shared" si="41"/>
        <v>75.71428571428568</v>
      </c>
      <c r="EO11" s="7"/>
      <c r="EP11" s="7"/>
      <c r="EQ11" s="7"/>
      <c r="ES11" s="7">
        <f t="shared" si="42"/>
        <v>0.8233517353901878</v>
      </c>
      <c r="ET11" s="7">
        <f t="shared" si="5"/>
        <v>1.0000000000000004</v>
      </c>
      <c r="EU11" s="7">
        <f t="shared" si="6"/>
        <v>1.0000000000000002</v>
      </c>
      <c r="EV11" s="7">
        <f t="shared" si="24"/>
        <v>1.320055765488453</v>
      </c>
      <c r="EW11" s="7">
        <f t="shared" si="25"/>
        <v>10.583832661073968</v>
      </c>
      <c r="EX11" s="7">
        <f t="shared" si="7"/>
        <v>89.41616733892603</v>
      </c>
      <c r="EY11" s="7">
        <f t="shared" si="26"/>
        <v>79.170412842888894</v>
      </c>
      <c r="EZ11" s="7">
        <f t="shared" si="8"/>
        <v>20.829587157111106</v>
      </c>
      <c r="FA11" s="7"/>
      <c r="FB11" s="7">
        <f t="shared" si="27"/>
        <v>89.34189135124312</v>
      </c>
      <c r="FC11" s="7">
        <f t="shared" si="28"/>
        <v>109.66952607479223</v>
      </c>
      <c r="FD11" s="7">
        <f t="shared" si="29"/>
        <v>183.22932736187988</v>
      </c>
      <c r="FE11" s="7">
        <f t="shared" si="9"/>
        <v>111.27038389920146</v>
      </c>
      <c r="FF11" s="7">
        <f t="shared" si="10"/>
        <v>91.614663680939941</v>
      </c>
      <c r="FG11" s="7">
        <f t="shared" si="30"/>
        <v>-21.928492547958342</v>
      </c>
      <c r="FH11" s="7">
        <f t="shared" si="31"/>
        <v>-18.054862393852289</v>
      </c>
      <c r="FI11" s="7"/>
      <c r="FJ11" s="7"/>
    </row>
    <row r="12" spans="1:166" s="6" customFormat="1">
      <c r="A12" s="54"/>
      <c r="B12" s="21"/>
      <c r="C12" s="53"/>
      <c r="D12" s="23"/>
      <c r="E12" s="44"/>
      <c r="F12" s="44"/>
      <c r="G12" s="44"/>
      <c r="H12" s="37"/>
      <c r="I12" s="27" t="s">
        <v>55</v>
      </c>
      <c r="J12" s="13"/>
      <c r="K12" s="13"/>
      <c r="L12" s="14"/>
      <c r="M12" s="15"/>
      <c r="N12" s="44"/>
      <c r="O12" s="35"/>
      <c r="AE12" s="54"/>
      <c r="BG12" s="7">
        <f t="shared" si="11"/>
        <v>0.17106329549380833</v>
      </c>
      <c r="BH12" s="7">
        <f t="shared" si="32"/>
        <v>0.83051700677759688</v>
      </c>
      <c r="BI12" s="7"/>
      <c r="BJ12" s="7">
        <f t="shared" si="12"/>
        <v>0.71460816368962798</v>
      </c>
      <c r="BK12" s="7">
        <f t="shared" si="33"/>
        <v>0.40094055713651111</v>
      </c>
      <c r="BL12" s="7"/>
      <c r="BM12" s="7"/>
      <c r="BN12" s="7"/>
      <c r="BO12" s="7"/>
      <c r="BP12" s="7"/>
      <c r="BQ12" s="7"/>
      <c r="BR12" s="7"/>
      <c r="BS12" s="7"/>
      <c r="BT12" s="7"/>
      <c r="BU12" s="7"/>
      <c r="BV12" s="7">
        <f t="shared" si="13"/>
        <v>0.55956142076596871</v>
      </c>
      <c r="BW12" s="7">
        <f t="shared" si="34"/>
        <v>1.1078920688749292</v>
      </c>
      <c r="BX12" s="7"/>
      <c r="BY12" s="7">
        <f t="shared" si="14"/>
        <v>1.1675220126904144</v>
      </c>
      <c r="BZ12" s="7">
        <f t="shared" si="35"/>
        <v>0.41574901312368595</v>
      </c>
      <c r="CA12" s="7"/>
      <c r="CB12" s="7"/>
      <c r="CC12" s="7"/>
      <c r="CD12" s="7"/>
      <c r="CE12" s="7"/>
      <c r="CF12" s="7"/>
      <c r="CG12" s="7"/>
      <c r="CH12" s="7"/>
      <c r="CI12" s="7"/>
      <c r="CK12" s="7">
        <f t="shared" si="15"/>
        <v>29.819321566885112</v>
      </c>
      <c r="CL12" s="7">
        <f t="shared" si="36"/>
        <v>75.293754777502272</v>
      </c>
      <c r="CM12" s="7"/>
      <c r="CN12" s="7">
        <f t="shared" si="16"/>
        <v>75.003078081230228</v>
      </c>
      <c r="CO12" s="7">
        <f t="shared" si="37"/>
        <v>30.480143835194866</v>
      </c>
      <c r="CP12" s="7"/>
      <c r="CQ12" s="7"/>
      <c r="CR12" s="7"/>
      <c r="CS12" s="7"/>
      <c r="CT12" s="7"/>
      <c r="CU12" s="7"/>
      <c r="CV12" s="7"/>
      <c r="CW12" s="7"/>
      <c r="CX12" s="7"/>
      <c r="CY12" s="7"/>
      <c r="CZ12" s="7"/>
      <c r="DA12" s="7"/>
      <c r="DU12" s="7">
        <f t="shared" si="17"/>
        <v>50.316835864083721</v>
      </c>
      <c r="DV12" s="7">
        <f t="shared" si="38"/>
        <v>68.653406439411327</v>
      </c>
      <c r="DX12" s="7">
        <f t="shared" si="0"/>
        <v>36.656508155831247</v>
      </c>
      <c r="DY12" s="7">
        <f t="shared" si="39"/>
        <v>20.6</v>
      </c>
      <c r="EA12" s="7">
        <f t="shared" si="40"/>
        <v>0.91108680478589654</v>
      </c>
      <c r="EB12" s="7">
        <f t="shared" si="1"/>
        <v>1.0000000000000004</v>
      </c>
      <c r="EC12" s="7">
        <f t="shared" si="2"/>
        <v>1.0000000000000002</v>
      </c>
      <c r="ED12" s="7">
        <f t="shared" si="18"/>
        <v>1.1422779039956832</v>
      </c>
      <c r="EE12" s="7">
        <f t="shared" si="19"/>
        <v>12.731296048761811</v>
      </c>
      <c r="EF12" s="7">
        <f t="shared" si="3"/>
        <v>87.268703951238194</v>
      </c>
      <c r="EG12" s="7">
        <f t="shared" si="20"/>
        <v>82.408509605792929</v>
      </c>
      <c r="EH12" s="7">
        <f t="shared" si="4"/>
        <v>17.591490394207071</v>
      </c>
      <c r="EI12" s="7"/>
      <c r="EJ12" s="7">
        <f t="shared" si="21"/>
        <v>95.035829057845447</v>
      </c>
      <c r="EK12" s="7">
        <f t="shared" si="22"/>
        <v>104.73826292340549</v>
      </c>
      <c r="EM12" s="7">
        <f t="shared" si="23"/>
        <v>125.00000000000001</v>
      </c>
      <c r="EN12" s="7">
        <f t="shared" si="41"/>
        <v>79.999999999999957</v>
      </c>
      <c r="EO12" s="7"/>
      <c r="EP12" s="7"/>
      <c r="EQ12" s="7"/>
      <c r="ES12" s="7">
        <f t="shared" si="42"/>
        <v>0.91108680478589654</v>
      </c>
      <c r="ET12" s="7">
        <f t="shared" si="5"/>
        <v>1.0000000000000004</v>
      </c>
      <c r="EU12" s="7">
        <f t="shared" si="6"/>
        <v>1.0000000000000002</v>
      </c>
      <c r="EV12" s="7">
        <f t="shared" si="24"/>
        <v>1.1422779039956832</v>
      </c>
      <c r="EW12" s="7">
        <f t="shared" si="25"/>
        <v>12.731296048761811</v>
      </c>
      <c r="EX12" s="7">
        <f t="shared" si="7"/>
        <v>87.268703951238194</v>
      </c>
      <c r="EY12" s="7">
        <f t="shared" si="26"/>
        <v>82.408509605792929</v>
      </c>
      <c r="EZ12" s="7">
        <f t="shared" si="8"/>
        <v>17.591490394207071</v>
      </c>
      <c r="FA12" s="7"/>
      <c r="FB12" s="7">
        <f t="shared" si="27"/>
        <v>95.035829057845447</v>
      </c>
      <c r="FC12" s="7">
        <f t="shared" si="28"/>
        <v>104.73826292340549</v>
      </c>
      <c r="FD12" s="7">
        <f t="shared" si="29"/>
        <v>191.32415275989655</v>
      </c>
      <c r="FE12" s="7">
        <f t="shared" si="9"/>
        <v>104.99776297652413</v>
      </c>
      <c r="FF12" s="7">
        <f t="shared" si="10"/>
        <v>95.662076379948275</v>
      </c>
      <c r="FG12" s="7">
        <f t="shared" si="30"/>
        <v>-9.9619339186786817</v>
      </c>
      <c r="FH12" s="7">
        <f t="shared" si="31"/>
        <v>-9.0761865434572115</v>
      </c>
      <c r="FI12" s="7"/>
      <c r="FJ12" s="7"/>
    </row>
    <row r="13" spans="1:166" s="6" customFormat="1">
      <c r="A13" s="54"/>
      <c r="B13" s="21"/>
      <c r="C13" s="52" t="s">
        <v>6</v>
      </c>
      <c r="D13" s="23"/>
      <c r="E13" s="45">
        <f>E14/100</f>
        <v>1</v>
      </c>
      <c r="F13" s="46">
        <f>F14/100</f>
        <v>1</v>
      </c>
      <c r="G13" s="21"/>
      <c r="H13" s="54"/>
      <c r="I13" s="15"/>
      <c r="J13" s="15"/>
      <c r="K13" s="15"/>
      <c r="L13" s="15"/>
      <c r="M13" s="15"/>
      <c r="N13" s="58"/>
      <c r="O13" s="51"/>
      <c r="AE13" s="54"/>
      <c r="BG13" s="7">
        <f t="shared" si="11"/>
        <v>0.12953972711751843</v>
      </c>
      <c r="BH13" s="7">
        <f t="shared" si="32"/>
        <v>0.87228425653553987</v>
      </c>
      <c r="BI13" s="7"/>
      <c r="BJ13" s="7">
        <f t="shared" si="12"/>
        <v>0.69801088850507809</v>
      </c>
      <c r="BK13" s="7">
        <f t="shared" si="33"/>
        <v>0.45804982295306429</v>
      </c>
      <c r="BL13" s="7"/>
      <c r="BM13" s="7"/>
      <c r="BN13" s="7"/>
      <c r="BO13" s="7"/>
      <c r="BP13" s="7"/>
      <c r="BQ13" s="7"/>
      <c r="BR13" s="7"/>
      <c r="BS13" s="7"/>
      <c r="BT13" s="7"/>
      <c r="BU13" s="7"/>
      <c r="BV13" s="7">
        <f t="shared" si="13"/>
        <v>0.47651031610765499</v>
      </c>
      <c r="BW13" s="7">
        <f t="shared" si="34"/>
        <v>1.1397530664151103</v>
      </c>
      <c r="BX13" s="7"/>
      <c r="BY13" s="7">
        <f t="shared" si="14"/>
        <v>1.1415269768200933</v>
      </c>
      <c r="BZ13" s="7">
        <f t="shared" si="35"/>
        <v>0.47232940551212577</v>
      </c>
      <c r="CA13" s="7"/>
      <c r="CB13" s="7"/>
      <c r="CC13" s="7"/>
      <c r="CD13" s="7"/>
      <c r="CE13" s="7"/>
      <c r="CF13" s="7"/>
      <c r="CG13" s="7"/>
      <c r="CH13" s="7"/>
      <c r="CI13" s="7"/>
      <c r="CK13" s="7">
        <f t="shared" si="15"/>
        <v>24.479368369454502</v>
      </c>
      <c r="CL13" s="7">
        <f t="shared" si="36"/>
        <v>77.961834964020056</v>
      </c>
      <c r="CM13" s="7"/>
      <c r="CN13" s="7">
        <f t="shared" si="16"/>
        <v>73.288205058028908</v>
      </c>
      <c r="CO13" s="7">
        <f t="shared" si="37"/>
        <v>34.748710126795046</v>
      </c>
      <c r="CP13" s="7"/>
      <c r="CQ13" s="7"/>
      <c r="CR13" s="7"/>
      <c r="CS13" s="7"/>
      <c r="CT13" s="7"/>
      <c r="CU13" s="7"/>
      <c r="CV13" s="7"/>
      <c r="CW13" s="7"/>
      <c r="CX13" s="7"/>
      <c r="CY13" s="7"/>
      <c r="CZ13" s="7"/>
      <c r="DA13" s="7"/>
      <c r="DU13" s="7">
        <f t="shared" si="17"/>
        <v>45.909843248489906</v>
      </c>
      <c r="DV13" s="7">
        <f t="shared" si="38"/>
        <v>69.772927638003779</v>
      </c>
      <c r="DX13" s="7">
        <f t="shared" si="0"/>
        <v>36.25392011166516</v>
      </c>
      <c r="DY13" s="7">
        <f t="shared" si="39"/>
        <v>23.400000000000002</v>
      </c>
      <c r="EA13" s="7">
        <f t="shared" si="40"/>
        <v>0.99882187418160528</v>
      </c>
      <c r="EB13" s="7">
        <f t="shared" si="1"/>
        <v>1.0000000000000004</v>
      </c>
      <c r="EC13" s="7">
        <f t="shared" si="2"/>
        <v>1.0000000000000002</v>
      </c>
      <c r="ED13" s="7">
        <f t="shared" si="18"/>
        <v>1.0016854478506605</v>
      </c>
      <c r="EE13" s="7">
        <f t="shared" si="19"/>
        <v>14.969352426178967</v>
      </c>
      <c r="EF13" s="7">
        <f t="shared" si="3"/>
        <v>85.030647573821028</v>
      </c>
      <c r="EG13" s="7">
        <f t="shared" si="20"/>
        <v>84.969300771291543</v>
      </c>
      <c r="EH13" s="7">
        <f t="shared" si="4"/>
        <v>15.030699228708457</v>
      </c>
      <c r="EI13" s="7"/>
      <c r="EJ13" s="7">
        <f t="shared" si="21"/>
        <v>99.93863513645546</v>
      </c>
      <c r="EK13" s="7">
        <f t="shared" si="22"/>
        <v>100.06132870512434</v>
      </c>
      <c r="EM13" s="7">
        <f t="shared" si="23"/>
        <v>118.64406779661019</v>
      </c>
      <c r="EN13" s="7">
        <f t="shared" si="41"/>
        <v>84.285714285714235</v>
      </c>
      <c r="EO13" s="7"/>
      <c r="EP13" s="7"/>
      <c r="EQ13" s="7"/>
      <c r="ES13" s="7">
        <f t="shared" si="42"/>
        <v>0.99882187418160528</v>
      </c>
      <c r="ET13" s="7">
        <f t="shared" si="5"/>
        <v>1.0000000000000004</v>
      </c>
      <c r="EU13" s="7">
        <f t="shared" si="6"/>
        <v>1.0000000000000002</v>
      </c>
      <c r="EV13" s="7">
        <f t="shared" si="24"/>
        <v>1.0016854478506605</v>
      </c>
      <c r="EW13" s="7">
        <f t="shared" si="25"/>
        <v>14.969352426178967</v>
      </c>
      <c r="EX13" s="7">
        <f t="shared" si="7"/>
        <v>85.030647573821028</v>
      </c>
      <c r="EY13" s="7">
        <f t="shared" si="26"/>
        <v>84.969300771291543</v>
      </c>
      <c r="EZ13" s="7">
        <f t="shared" si="8"/>
        <v>15.030699228708457</v>
      </c>
      <c r="FA13" s="7"/>
      <c r="FB13" s="7">
        <f t="shared" si="27"/>
        <v>99.93863513645546</v>
      </c>
      <c r="FC13" s="7">
        <f t="shared" si="28"/>
        <v>100.06132870512434</v>
      </c>
      <c r="FD13" s="7">
        <f t="shared" si="29"/>
        <v>199.8822235552704</v>
      </c>
      <c r="FE13" s="7">
        <f t="shared" si="9"/>
        <v>100.05899386166622</v>
      </c>
      <c r="FF13" s="7">
        <f t="shared" si="10"/>
        <v>99.9411117776352</v>
      </c>
      <c r="FG13" s="7">
        <f t="shared" si="30"/>
        <v>-0.12035872521076385</v>
      </c>
      <c r="FH13" s="7">
        <f t="shared" si="31"/>
        <v>-0.12021692748913893</v>
      </c>
      <c r="FI13" s="7"/>
      <c r="FJ13" s="7"/>
    </row>
    <row r="14" spans="1:166" s="6" customFormat="1">
      <c r="A14" s="54"/>
      <c r="B14" s="21"/>
      <c r="C14" s="53"/>
      <c r="D14" s="23"/>
      <c r="E14" s="32">
        <v>100</v>
      </c>
      <c r="F14" s="75">
        <v>100</v>
      </c>
      <c r="G14" s="44"/>
      <c r="H14" s="37"/>
      <c r="I14" s="28" t="s">
        <v>11</v>
      </c>
      <c r="J14" s="16"/>
      <c r="K14" s="17"/>
      <c r="L14" s="29" t="s">
        <v>3</v>
      </c>
      <c r="M14" s="29" t="s">
        <v>4</v>
      </c>
      <c r="N14" s="44"/>
      <c r="O14" s="35"/>
      <c r="AE14" s="54"/>
      <c r="BG14" s="7">
        <f t="shared" si="11"/>
        <v>9.9379784105593963E-2</v>
      </c>
      <c r="BH14" s="7">
        <f t="shared" si="32"/>
        <v>0.91405150629348286</v>
      </c>
      <c r="BI14" s="7"/>
      <c r="BJ14" s="7">
        <f t="shared" si="12"/>
        <v>0.6836867166547812</v>
      </c>
      <c r="BK14" s="7">
        <f t="shared" si="33"/>
        <v>0.51515908876961747</v>
      </c>
      <c r="BL14" s="7"/>
      <c r="BM14" s="7"/>
      <c r="BN14" s="7"/>
      <c r="BO14" s="7"/>
      <c r="BP14" s="7"/>
      <c r="BQ14" s="7"/>
      <c r="BR14" s="7"/>
      <c r="BS14" s="7"/>
      <c r="BT14" s="7"/>
      <c r="BU14" s="7"/>
      <c r="BV14" s="7">
        <f t="shared" si="13"/>
        <v>0.4075873854658707</v>
      </c>
      <c r="BW14" s="7">
        <f t="shared" si="34"/>
        <v>1.1716140639552914</v>
      </c>
      <c r="BX14" s="7"/>
      <c r="BY14" s="7">
        <f t="shared" si="14"/>
        <v>1.1189611535677024</v>
      </c>
      <c r="BZ14" s="7">
        <f t="shared" si="35"/>
        <v>0.52890979790056558</v>
      </c>
      <c r="CA14" s="7"/>
      <c r="CB14" s="7"/>
      <c r="CC14" s="7"/>
      <c r="CD14" s="7"/>
      <c r="CE14" s="7"/>
      <c r="CF14" s="7"/>
      <c r="CG14" s="7"/>
      <c r="CH14" s="7"/>
      <c r="CI14" s="7"/>
      <c r="CK14" s="7">
        <f t="shared" si="15"/>
        <v>20.229571748208258</v>
      </c>
      <c r="CL14" s="7">
        <f t="shared" si="36"/>
        <v>80.62991515053784</v>
      </c>
      <c r="CM14" s="7"/>
      <c r="CN14" s="7">
        <f t="shared" si="16"/>
        <v>71.804951293184629</v>
      </c>
      <c r="CO14" s="7">
        <f t="shared" si="37"/>
        <v>39.017276418395227</v>
      </c>
      <c r="CP14" s="7"/>
      <c r="CQ14" s="7"/>
      <c r="CR14" s="7"/>
      <c r="CS14" s="7"/>
      <c r="CT14" s="7"/>
      <c r="CU14" s="7"/>
      <c r="CV14" s="7"/>
      <c r="CW14" s="7"/>
      <c r="CX14" s="7"/>
      <c r="CY14" s="7"/>
      <c r="CZ14" s="7"/>
      <c r="DA14" s="7"/>
      <c r="DU14" s="7">
        <f t="shared" si="17"/>
        <v>41.949999529112993</v>
      </c>
      <c r="DV14" s="7">
        <f t="shared" si="38"/>
        <v>70.89244883659623</v>
      </c>
      <c r="DX14" s="7">
        <f t="shared" si="0"/>
        <v>35.83363505634135</v>
      </c>
      <c r="DY14" s="7">
        <f t="shared" si="39"/>
        <v>26.200000000000003</v>
      </c>
      <c r="EA14" s="7">
        <f t="shared" si="40"/>
        <v>1.0865569435773139</v>
      </c>
      <c r="EB14" s="7">
        <f t="shared" si="1"/>
        <v>1.0000000000000004</v>
      </c>
      <c r="EC14" s="7">
        <f t="shared" si="2"/>
        <v>1.0000000000000002</v>
      </c>
      <c r="ED14" s="7">
        <f t="shared" si="18"/>
        <v>0.88817069729671971</v>
      </c>
      <c r="EE14" s="7">
        <f t="shared" si="19"/>
        <v>17.293355181460587</v>
      </c>
      <c r="EF14" s="7">
        <f t="shared" si="3"/>
        <v>82.706644818539417</v>
      </c>
      <c r="EG14" s="7">
        <f t="shared" si="20"/>
        <v>87.036890870666895</v>
      </c>
      <c r="EH14" s="7">
        <f t="shared" si="4"/>
        <v>12.963109129333105</v>
      </c>
      <c r="EI14" s="7"/>
      <c r="EJ14" s="7">
        <f t="shared" si="21"/>
        <v>104.23413745938076</v>
      </c>
      <c r="EK14" s="7">
        <f t="shared" si="22"/>
        <v>95.586364353979718</v>
      </c>
      <c r="EM14" s="7">
        <f t="shared" si="23"/>
        <v>112.90322580645164</v>
      </c>
      <c r="EN14" s="7">
        <f t="shared" si="41"/>
        <v>88.571428571428513</v>
      </c>
      <c r="EO14" s="7"/>
      <c r="EP14" s="7"/>
      <c r="EQ14" s="7"/>
      <c r="ES14" s="7">
        <f t="shared" si="42"/>
        <v>1.0865569435773139</v>
      </c>
      <c r="ET14" s="7">
        <f t="shared" si="5"/>
        <v>1.0000000000000004</v>
      </c>
      <c r="EU14" s="7">
        <f t="shared" si="6"/>
        <v>1.0000000000000002</v>
      </c>
      <c r="EV14" s="7">
        <f t="shared" si="24"/>
        <v>0.88817069729671971</v>
      </c>
      <c r="EW14" s="7">
        <f t="shared" si="25"/>
        <v>17.293355181460587</v>
      </c>
      <c r="EX14" s="7">
        <f t="shared" si="7"/>
        <v>82.706644818539417</v>
      </c>
      <c r="EY14" s="7">
        <f t="shared" si="26"/>
        <v>87.036890870666895</v>
      </c>
      <c r="EZ14" s="7">
        <f t="shared" si="8"/>
        <v>12.963109129333105</v>
      </c>
      <c r="FA14" s="7"/>
      <c r="FB14" s="7">
        <f t="shared" si="27"/>
        <v>104.23413745938076</v>
      </c>
      <c r="FC14" s="7">
        <f t="shared" si="28"/>
        <v>95.586364353979718</v>
      </c>
      <c r="FD14" s="7">
        <f t="shared" si="29"/>
        <v>208.8426901682621</v>
      </c>
      <c r="FE14" s="7">
        <f t="shared" si="9"/>
        <v>96.102966072206556</v>
      </c>
      <c r="FF14" s="7">
        <f t="shared" si="10"/>
        <v>104.42134508413105</v>
      </c>
      <c r="FG14" s="7">
        <f t="shared" si="30"/>
        <v>8.1311713871742057</v>
      </c>
      <c r="FH14" s="7">
        <f t="shared" si="31"/>
        <v>8.8349807301513295</v>
      </c>
      <c r="FI14" s="7"/>
      <c r="FJ14" s="7"/>
    </row>
    <row r="15" spans="1:166" s="6" customFormat="1">
      <c r="A15" s="54"/>
      <c r="B15" s="21"/>
      <c r="C15" s="52" t="s">
        <v>9</v>
      </c>
      <c r="D15" s="23"/>
      <c r="E15" s="42">
        <f>E7*E13+F7*F13</f>
        <v>199.99999999999991</v>
      </c>
      <c r="F15" s="44"/>
      <c r="G15" s="44"/>
      <c r="H15" s="37"/>
      <c r="I15" s="28" t="s">
        <v>0</v>
      </c>
      <c r="J15" s="16"/>
      <c r="K15" s="18"/>
      <c r="L15" s="57">
        <f>L17/100</f>
        <v>0.85</v>
      </c>
      <c r="M15" s="61">
        <f>M17/100</f>
        <v>0.15</v>
      </c>
      <c r="N15" s="58"/>
      <c r="O15" s="35"/>
      <c r="AE15" s="54"/>
      <c r="BG15" s="7">
        <f t="shared" si="11"/>
        <v>7.7150201310794086E-2</v>
      </c>
      <c r="BH15" s="7">
        <f t="shared" si="32"/>
        <v>0.95581875605142586</v>
      </c>
      <c r="BI15" s="7"/>
      <c r="BJ15" s="7">
        <f t="shared" si="12"/>
        <v>0.67111938533982618</v>
      </c>
      <c r="BK15" s="7">
        <f t="shared" si="33"/>
        <v>0.57226835458617065</v>
      </c>
      <c r="BL15" s="7"/>
      <c r="BM15" s="7"/>
      <c r="BN15" s="7"/>
      <c r="BO15" s="7"/>
      <c r="BP15" s="7"/>
      <c r="BQ15" s="7"/>
      <c r="BR15" s="7"/>
      <c r="BS15" s="7"/>
      <c r="BT15" s="7"/>
      <c r="BU15" s="7"/>
      <c r="BV15" s="7">
        <f t="shared" si="13"/>
        <v>0.35009813218062991</v>
      </c>
      <c r="BW15" s="7">
        <f t="shared" si="34"/>
        <v>1.2034750614954726</v>
      </c>
      <c r="BX15" s="7"/>
      <c r="BY15" s="7">
        <f t="shared" si="14"/>
        <v>1.0990715064558123</v>
      </c>
      <c r="BZ15" s="7">
        <f t="shared" si="35"/>
        <v>0.5854901902890054</v>
      </c>
      <c r="CA15" s="7"/>
      <c r="CB15" s="7"/>
      <c r="CC15" s="7"/>
      <c r="CD15" s="7"/>
      <c r="CE15" s="7"/>
      <c r="CF15" s="7"/>
      <c r="CG15" s="7"/>
      <c r="CH15" s="7"/>
      <c r="CI15" s="7"/>
      <c r="CK15" s="7">
        <f t="shared" si="15"/>
        <v>16.821680872266203</v>
      </c>
      <c r="CL15" s="7">
        <f t="shared" si="36"/>
        <v>83.297995337055625</v>
      </c>
      <c r="CM15" s="7"/>
      <c r="CN15" s="7">
        <f t="shared" si="16"/>
        <v>70.50136450624467</v>
      </c>
      <c r="CO15" s="7">
        <f t="shared" si="37"/>
        <v>43.285842709995407</v>
      </c>
      <c r="CP15" s="7"/>
      <c r="CQ15" s="7"/>
      <c r="CR15" s="7"/>
      <c r="CS15" s="7"/>
      <c r="CT15" s="7"/>
      <c r="CU15" s="7"/>
      <c r="CV15" s="7"/>
      <c r="CW15" s="7"/>
      <c r="CX15" s="7"/>
      <c r="CY15" s="7"/>
      <c r="CZ15" s="7"/>
      <c r="DA15" s="7"/>
      <c r="DU15" s="7">
        <f t="shared" si="17"/>
        <v>38.385916671978563</v>
      </c>
      <c r="DV15" s="7">
        <f t="shared" si="38"/>
        <v>72.011970035188682</v>
      </c>
      <c r="DX15" s="7">
        <f t="shared" si="0"/>
        <v>35.39415780921469</v>
      </c>
      <c r="DY15" s="7">
        <f t="shared" si="39"/>
        <v>29.000000000000004</v>
      </c>
      <c r="EA15" s="7">
        <f t="shared" si="40"/>
        <v>1.1742920129730225</v>
      </c>
      <c r="EB15" s="7">
        <f t="shared" si="1"/>
        <v>1.0000000000000004</v>
      </c>
      <c r="EC15" s="7">
        <f t="shared" si="2"/>
        <v>1.0000000000000002</v>
      </c>
      <c r="ED15" s="7">
        <f t="shared" si="18"/>
        <v>0.7949134532718457</v>
      </c>
      <c r="EE15" s="7">
        <f t="shared" si="19"/>
        <v>19.699259954511472</v>
      </c>
      <c r="EF15" s="7">
        <f t="shared" si="3"/>
        <v>80.300740045488524</v>
      </c>
      <c r="EG15" s="7">
        <f t="shared" si="20"/>
        <v>88.735504958262808</v>
      </c>
      <c r="EH15" s="7">
        <f t="shared" si="4"/>
        <v>11.264495041737192</v>
      </c>
      <c r="EI15" s="7"/>
      <c r="EJ15" s="7">
        <f t="shared" si="21"/>
        <v>108.05143083534422</v>
      </c>
      <c r="EK15" s="7">
        <f t="shared" si="22"/>
        <v>91.274318521986615</v>
      </c>
      <c r="EM15" s="7">
        <f t="shared" si="23"/>
        <v>107.69230769230771</v>
      </c>
      <c r="EN15" s="7">
        <f t="shared" si="41"/>
        <v>92.85714285714279</v>
      </c>
      <c r="EO15" s="7"/>
      <c r="EP15" s="7"/>
      <c r="EQ15" s="7"/>
      <c r="ES15" s="7">
        <f t="shared" si="42"/>
        <v>1.1742920129730225</v>
      </c>
      <c r="ET15" s="7">
        <f t="shared" si="5"/>
        <v>1.0000000000000004</v>
      </c>
      <c r="EU15" s="7">
        <f t="shared" si="6"/>
        <v>1.0000000000000002</v>
      </c>
      <c r="EV15" s="7">
        <f t="shared" si="24"/>
        <v>0.7949134532718457</v>
      </c>
      <c r="EW15" s="7">
        <f t="shared" si="25"/>
        <v>19.699259954511472</v>
      </c>
      <c r="EX15" s="7">
        <f t="shared" si="7"/>
        <v>80.300740045488524</v>
      </c>
      <c r="EY15" s="7">
        <f t="shared" si="26"/>
        <v>88.735504958262808</v>
      </c>
      <c r="EZ15" s="7">
        <f t="shared" si="8"/>
        <v>11.264495041737192</v>
      </c>
      <c r="FA15" s="7"/>
      <c r="FB15" s="7">
        <f t="shared" si="27"/>
        <v>108.05143083534422</v>
      </c>
      <c r="FC15" s="7">
        <f t="shared" si="28"/>
        <v>91.274318521986615</v>
      </c>
      <c r="FD15" s="7">
        <f t="shared" si="29"/>
        <v>218.15825074223829</v>
      </c>
      <c r="FE15" s="7">
        <f t="shared" si="9"/>
        <v>92.889267887428829</v>
      </c>
      <c r="FF15" s="7">
        <f t="shared" si="10"/>
        <v>109.07912537111915</v>
      </c>
      <c r="FG15" s="7">
        <f t="shared" si="30"/>
        <v>15.162162947915391</v>
      </c>
      <c r="FH15" s="7">
        <f t="shared" si="31"/>
        <v>17.804806849132532</v>
      </c>
      <c r="FI15" s="7"/>
      <c r="FJ15" s="7"/>
    </row>
    <row r="16" spans="1:166" s="6" customFormat="1">
      <c r="A16" s="54"/>
      <c r="B16" s="21"/>
      <c r="C16" s="53"/>
      <c r="D16" s="21"/>
      <c r="E16" s="44"/>
      <c r="F16" s="44"/>
      <c r="G16" s="44"/>
      <c r="H16" s="69"/>
      <c r="I16" s="28" t="s">
        <v>1</v>
      </c>
      <c r="J16" s="16"/>
      <c r="K16" s="18"/>
      <c r="L16" s="74">
        <f>1-L15</f>
        <v>0.15000000000000002</v>
      </c>
      <c r="M16" s="73">
        <f>1-M15</f>
        <v>0.85</v>
      </c>
      <c r="N16" s="19"/>
      <c r="O16" s="54"/>
      <c r="AE16" s="54"/>
      <c r="BG16" s="7">
        <f t="shared" si="11"/>
        <v>6.0545220463613311E-2</v>
      </c>
      <c r="BH16" s="7">
        <f t="shared" si="32"/>
        <v>0.99758600580936885</v>
      </c>
      <c r="BI16" s="7"/>
      <c r="BJ16" s="7">
        <f t="shared" si="12"/>
        <v>0.65994768143886939</v>
      </c>
      <c r="BK16" s="7">
        <f t="shared" si="33"/>
        <v>0.62937762040272383</v>
      </c>
      <c r="BL16" s="7"/>
      <c r="BM16" s="7"/>
      <c r="BN16" s="7"/>
      <c r="BO16" s="7"/>
      <c r="BP16" s="7"/>
      <c r="BQ16" s="7"/>
      <c r="BR16" s="7"/>
      <c r="BS16" s="7"/>
      <c r="BT16" s="7"/>
      <c r="BU16" s="7"/>
      <c r="BV16" s="7">
        <f t="shared" si="13"/>
        <v>0.3019147482626211</v>
      </c>
      <c r="BW16" s="7">
        <f t="shared" si="34"/>
        <v>1.2353360590356537</v>
      </c>
      <c r="BX16" s="7"/>
      <c r="BY16" s="7">
        <f t="shared" si="14"/>
        <v>1.0813243461844624</v>
      </c>
      <c r="BZ16" s="7">
        <f t="shared" si="35"/>
        <v>0.64207058267744521</v>
      </c>
      <c r="CA16" s="7"/>
      <c r="CB16" s="7"/>
      <c r="CC16" s="7"/>
      <c r="CD16" s="7"/>
      <c r="CE16" s="7"/>
      <c r="CF16" s="7"/>
      <c r="CG16" s="7"/>
      <c r="CH16" s="7"/>
      <c r="CI16" s="7"/>
      <c r="CK16" s="7">
        <f t="shared" si="15"/>
        <v>14.069487102111957</v>
      </c>
      <c r="CL16" s="7">
        <f t="shared" si="36"/>
        <v>85.966075523573409</v>
      </c>
      <c r="CM16" s="7"/>
      <c r="CN16" s="7">
        <f t="shared" si="16"/>
        <v>69.340919596232467</v>
      </c>
      <c r="CO16" s="7">
        <f t="shared" si="37"/>
        <v>47.554409001595587</v>
      </c>
      <c r="CP16" s="7"/>
      <c r="CQ16" s="7"/>
      <c r="CR16" s="7"/>
      <c r="CS16" s="7"/>
      <c r="CT16" s="7"/>
      <c r="CU16" s="7"/>
      <c r="CV16" s="7"/>
      <c r="CW16" s="7"/>
      <c r="CX16" s="7"/>
      <c r="CY16" s="7"/>
      <c r="CZ16" s="7"/>
      <c r="DA16" s="7"/>
      <c r="DU16" s="7">
        <f t="shared" si="17"/>
        <v>35.172783506416728</v>
      </c>
      <c r="DV16" s="7">
        <f t="shared" si="38"/>
        <v>73.131491233781134</v>
      </c>
      <c r="DX16" s="7">
        <f t="shared" si="0"/>
        <v>34.933801356915396</v>
      </c>
      <c r="DY16" s="7">
        <f t="shared" si="39"/>
        <v>31.800000000000004</v>
      </c>
      <c r="EA16" s="7">
        <f t="shared" si="40"/>
        <v>1.2620270823687312</v>
      </c>
      <c r="EB16" s="7">
        <f t="shared" si="1"/>
        <v>1.0000000000000004</v>
      </c>
      <c r="EC16" s="7">
        <f t="shared" si="2"/>
        <v>1.0000000000000002</v>
      </c>
      <c r="ED16" s="7">
        <f t="shared" si="18"/>
        <v>0.71716019886802485</v>
      </c>
      <c r="EE16" s="7">
        <f t="shared" si="19"/>
        <v>22.183506498716888</v>
      </c>
      <c r="EF16" s="7">
        <f t="shared" si="3"/>
        <v>77.816493501283105</v>
      </c>
      <c r="EG16" s="7">
        <f t="shared" si="20"/>
        <v>90.151724949189557</v>
      </c>
      <c r="EH16" s="7">
        <f t="shared" si="4"/>
        <v>9.8482750508104431</v>
      </c>
      <c r="EI16" s="7"/>
      <c r="EJ16" s="7">
        <f t="shared" si="21"/>
        <v>111.48403739437033</v>
      </c>
      <c r="EK16" s="7">
        <f t="shared" si="22"/>
        <v>87.095388002291486</v>
      </c>
      <c r="EM16" s="7">
        <f t="shared" si="23"/>
        <v>102.94117647058823</v>
      </c>
      <c r="EN16" s="7">
        <f t="shared" si="41"/>
        <v>97.142857142857068</v>
      </c>
      <c r="EO16" s="7"/>
      <c r="EP16" s="7"/>
      <c r="EQ16" s="7"/>
      <c r="ES16" s="7">
        <f t="shared" si="42"/>
        <v>1.2620270823687312</v>
      </c>
      <c r="ET16" s="7">
        <f t="shared" si="5"/>
        <v>1.0000000000000004</v>
      </c>
      <c r="EU16" s="7">
        <f t="shared" si="6"/>
        <v>1.0000000000000002</v>
      </c>
      <c r="EV16" s="7">
        <f t="shared" si="24"/>
        <v>0.71716019886802485</v>
      </c>
      <c r="EW16" s="7">
        <f t="shared" si="25"/>
        <v>22.183506498716888</v>
      </c>
      <c r="EX16" s="7">
        <f t="shared" si="7"/>
        <v>77.816493501283105</v>
      </c>
      <c r="EY16" s="7">
        <f t="shared" si="26"/>
        <v>90.151724949189557</v>
      </c>
      <c r="EZ16" s="7">
        <f t="shared" si="8"/>
        <v>9.8482750508104431</v>
      </c>
      <c r="FA16" s="7"/>
      <c r="FB16" s="7">
        <f t="shared" si="27"/>
        <v>111.48403739437033</v>
      </c>
      <c r="FC16" s="7">
        <f t="shared" si="28"/>
        <v>87.095388002291486</v>
      </c>
      <c r="FD16" s="7">
        <f t="shared" si="29"/>
        <v>227.79126244579521</v>
      </c>
      <c r="FE16" s="7">
        <f t="shared" si="9"/>
        <v>90.248167265257067</v>
      </c>
      <c r="FF16" s="7">
        <f t="shared" si="10"/>
        <v>113.89563122289761</v>
      </c>
      <c r="FG16" s="7">
        <f t="shared" si="30"/>
        <v>21.235870129113266</v>
      </c>
      <c r="FH16" s="7">
        <f t="shared" si="31"/>
        <v>26.80024322060612</v>
      </c>
      <c r="FI16" s="7"/>
      <c r="FJ16" s="7"/>
    </row>
    <row r="17" spans="1:166" s="6" customFormat="1">
      <c r="A17" s="54"/>
      <c r="B17" s="21"/>
      <c r="C17" s="52" t="s">
        <v>12</v>
      </c>
      <c r="D17" s="23"/>
      <c r="E17" s="42">
        <f>2*E9^L20*F9^M20</f>
        <v>199.99999999999994</v>
      </c>
      <c r="F17" s="44"/>
      <c r="G17" s="44"/>
      <c r="H17" s="37"/>
      <c r="I17" s="28"/>
      <c r="J17" s="16"/>
      <c r="K17" s="18"/>
      <c r="L17" s="75">
        <v>85</v>
      </c>
      <c r="M17" s="75">
        <v>15</v>
      </c>
      <c r="N17" s="32"/>
      <c r="O17" s="35"/>
      <c r="AE17" s="54"/>
      <c r="BG17" s="7">
        <f t="shared" si="11"/>
        <v>4.7988865243562738E-2</v>
      </c>
      <c r="BH17" s="7">
        <f t="shared" si="32"/>
        <v>1.0393532555673117</v>
      </c>
      <c r="BI17" s="7"/>
      <c r="BJ17" s="7">
        <f t="shared" si="12"/>
        <v>0.64990947608005567</v>
      </c>
      <c r="BK17" s="7">
        <f t="shared" si="33"/>
        <v>0.686486886219277</v>
      </c>
      <c r="BL17" s="7"/>
      <c r="BM17" s="7"/>
      <c r="BN17" s="7"/>
      <c r="BO17" s="7"/>
      <c r="BP17" s="7"/>
      <c r="BQ17" s="7"/>
      <c r="BR17" s="7"/>
      <c r="BS17" s="7"/>
      <c r="BT17" s="7"/>
      <c r="BU17" s="7"/>
      <c r="BV17" s="7">
        <f t="shared" si="13"/>
        <v>0.2613463579749159</v>
      </c>
      <c r="BW17" s="7">
        <f t="shared" si="34"/>
        <v>1.2671970565758348</v>
      </c>
      <c r="BX17" s="7"/>
      <c r="BY17" s="7">
        <f t="shared" si="14"/>
        <v>1.065328343726679</v>
      </c>
      <c r="BZ17" s="7">
        <f t="shared" si="35"/>
        <v>0.69865097506588503</v>
      </c>
      <c r="CA17" s="7"/>
      <c r="CB17" s="7"/>
      <c r="CC17" s="7"/>
      <c r="CD17" s="7"/>
      <c r="CE17" s="7"/>
      <c r="CF17" s="7"/>
      <c r="CG17" s="7"/>
      <c r="CH17" s="7"/>
      <c r="CI17" s="7"/>
      <c r="CK17" s="7">
        <f t="shared" si="15"/>
        <v>11.832019294995087</v>
      </c>
      <c r="CL17" s="7">
        <f t="shared" si="36"/>
        <v>88.634155710091193</v>
      </c>
      <c r="CM17" s="7"/>
      <c r="CN17" s="7">
        <f t="shared" si="16"/>
        <v>68.297007575813097</v>
      </c>
      <c r="CO17" s="7">
        <f t="shared" si="37"/>
        <v>51.822975293195768</v>
      </c>
      <c r="CP17" s="7"/>
      <c r="CQ17" s="7"/>
      <c r="CR17" s="7"/>
      <c r="CS17" s="7"/>
      <c r="CT17" s="7"/>
      <c r="CU17" s="7"/>
      <c r="CV17" s="7"/>
      <c r="CW17" s="7"/>
      <c r="CX17" s="7"/>
      <c r="CY17" s="7"/>
      <c r="CZ17" s="7"/>
      <c r="DA17" s="7"/>
      <c r="DU17" s="7">
        <f t="shared" si="17"/>
        <v>32.271440605019869</v>
      </c>
      <c r="DV17" s="7">
        <f t="shared" si="38"/>
        <v>74.251012432373585</v>
      </c>
      <c r="DX17" s="7">
        <f t="shared" si="0"/>
        <v>34.450653126583489</v>
      </c>
      <c r="DY17" s="7">
        <f t="shared" si="39"/>
        <v>34.6</v>
      </c>
      <c r="EA17" s="7">
        <f t="shared" si="40"/>
        <v>1.3497621517644398</v>
      </c>
      <c r="EB17" s="7">
        <f t="shared" si="1"/>
        <v>1.0000000000000004</v>
      </c>
      <c r="EC17" s="7">
        <f t="shared" si="2"/>
        <v>1.0000000000000002</v>
      </c>
      <c r="ED17" s="7">
        <f t="shared" si="18"/>
        <v>0.65150570031685684</v>
      </c>
      <c r="EE17" s="7">
        <f t="shared" si="19"/>
        <v>24.742930478031994</v>
      </c>
      <c r="EF17" s="7">
        <f t="shared" si="3"/>
        <v>75.257069521968006</v>
      </c>
      <c r="EG17" s="7">
        <f t="shared" si="20"/>
        <v>91.347574744228694</v>
      </c>
      <c r="EH17" s="7">
        <f t="shared" si="4"/>
        <v>8.6524252557713055</v>
      </c>
      <c r="EI17" s="7"/>
      <c r="EJ17" s="7">
        <f t="shared" si="21"/>
        <v>114.60151600499765</v>
      </c>
      <c r="EK17" s="7">
        <f t="shared" si="22"/>
        <v>83.026381435218454</v>
      </c>
      <c r="EM17" s="7">
        <f t="shared" si="23"/>
        <v>98.591549295774669</v>
      </c>
      <c r="EN17" s="7">
        <f t="shared" si="41"/>
        <v>101.42857142857135</v>
      </c>
      <c r="EO17" s="7"/>
      <c r="EP17" s="7"/>
      <c r="EQ17" s="7"/>
      <c r="ES17" s="7">
        <f t="shared" si="42"/>
        <v>1.3497621517644398</v>
      </c>
      <c r="ET17" s="7">
        <f t="shared" si="5"/>
        <v>1.0000000000000004</v>
      </c>
      <c r="EU17" s="7">
        <f t="shared" si="6"/>
        <v>1.0000000000000002</v>
      </c>
      <c r="EV17" s="7">
        <f t="shared" si="24"/>
        <v>0.65150570031685684</v>
      </c>
      <c r="EW17" s="7">
        <f t="shared" si="25"/>
        <v>24.742930478031994</v>
      </c>
      <c r="EX17" s="7">
        <f t="shared" si="7"/>
        <v>75.257069521968006</v>
      </c>
      <c r="EY17" s="7">
        <f t="shared" si="26"/>
        <v>91.347574744228694</v>
      </c>
      <c r="EZ17" s="7">
        <f t="shared" si="8"/>
        <v>8.6524252557713055</v>
      </c>
      <c r="FA17" s="7"/>
      <c r="FB17" s="7">
        <f t="shared" si="27"/>
        <v>114.60151600499765</v>
      </c>
      <c r="FC17" s="7">
        <f t="shared" si="28"/>
        <v>83.026381435218454</v>
      </c>
      <c r="FD17" s="7">
        <f t="shared" si="29"/>
        <v>237.71117027359099</v>
      </c>
      <c r="FE17" s="7">
        <f t="shared" si="9"/>
        <v>88.056688344257367</v>
      </c>
      <c r="FF17" s="7">
        <f t="shared" si="10"/>
        <v>118.8555851367955</v>
      </c>
      <c r="FG17" s="7">
        <f t="shared" si="30"/>
        <v>26.544827660740282</v>
      </c>
      <c r="FH17" s="7">
        <f t="shared" si="31"/>
        <v>35.829203701577043</v>
      </c>
      <c r="FI17" s="7"/>
      <c r="FJ17" s="7"/>
    </row>
    <row r="18" spans="1:166" s="6" customFormat="1">
      <c r="A18" s="54"/>
      <c r="B18" s="21"/>
      <c r="C18" s="53"/>
      <c r="D18" s="21"/>
      <c r="E18" s="44"/>
      <c r="F18" s="44"/>
      <c r="G18" s="44"/>
      <c r="H18" s="69"/>
      <c r="I18" s="28" t="s">
        <v>77</v>
      </c>
      <c r="J18" s="16"/>
      <c r="K18" s="17"/>
      <c r="L18" s="57">
        <v>1.526090273114149</v>
      </c>
      <c r="M18" s="61">
        <v>1.526090273114149</v>
      </c>
      <c r="N18" s="19"/>
      <c r="O18" s="54"/>
      <c r="AE18" s="54"/>
      <c r="BG18" s="7">
        <f t="shared" si="11"/>
        <v>3.8386505566839084E-2</v>
      </c>
      <c r="BH18" s="7">
        <f t="shared" si="32"/>
        <v>1.0811205053252546</v>
      </c>
      <c r="BI18" s="7"/>
      <c r="BJ18" s="7">
        <f t="shared" si="12"/>
        <v>0.64080881492546948</v>
      </c>
      <c r="BK18" s="7">
        <f t="shared" si="33"/>
        <v>0.74359615203583018</v>
      </c>
      <c r="BL18" s="7"/>
      <c r="BM18" s="7"/>
      <c r="BN18" s="7"/>
      <c r="BO18" s="7"/>
      <c r="BP18" s="7"/>
      <c r="BQ18" s="7"/>
      <c r="BR18" s="7"/>
      <c r="BS18" s="7"/>
      <c r="BT18" s="7"/>
      <c r="BU18" s="7"/>
      <c r="BV18" s="7">
        <f t="shared" si="13"/>
        <v>0.22704128045992408</v>
      </c>
      <c r="BW18" s="7">
        <f t="shared" si="34"/>
        <v>1.2990580541160159</v>
      </c>
      <c r="BX18" s="7"/>
      <c r="BY18" s="7">
        <f t="shared" si="14"/>
        <v>1.0507884504771239</v>
      </c>
      <c r="BZ18" s="7">
        <f t="shared" si="35"/>
        <v>0.75523136745432484</v>
      </c>
      <c r="CA18" s="7"/>
      <c r="CB18" s="7"/>
      <c r="CC18" s="7"/>
      <c r="CD18" s="7"/>
      <c r="CE18" s="7"/>
      <c r="CF18" s="7"/>
      <c r="CG18" s="7"/>
      <c r="CH18" s="7"/>
      <c r="CI18" s="7"/>
      <c r="CK18" s="7">
        <f t="shared" si="15"/>
        <v>10.001623391964701</v>
      </c>
      <c r="CL18" s="7">
        <f t="shared" si="36"/>
        <v>91.302235896608977</v>
      </c>
      <c r="CM18" s="7"/>
      <c r="CN18" s="7">
        <f t="shared" si="16"/>
        <v>67.349673287008017</v>
      </c>
      <c r="CO18" s="7">
        <f t="shared" si="37"/>
        <v>56.091541584795948</v>
      </c>
      <c r="CP18" s="7"/>
      <c r="CQ18" s="7"/>
      <c r="CR18" s="7"/>
      <c r="CS18" s="7"/>
      <c r="CT18" s="7"/>
      <c r="CU18" s="7"/>
      <c r="CV18" s="7"/>
      <c r="CW18" s="7"/>
      <c r="CX18" s="7"/>
      <c r="CY18" s="7"/>
      <c r="CZ18" s="7"/>
      <c r="DA18" s="7"/>
      <c r="DU18" s="7">
        <f t="shared" si="17"/>
        <v>29.647596684534708</v>
      </c>
      <c r="DV18" s="7">
        <f t="shared" si="38"/>
        <v>75.370533630966037</v>
      </c>
      <c r="DX18" s="7">
        <f t="shared" si="0"/>
        <v>33.942533585726324</v>
      </c>
      <c r="DY18" s="7">
        <f t="shared" si="39"/>
        <v>37.4</v>
      </c>
      <c r="EA18" s="7">
        <f t="shared" si="40"/>
        <v>1.4374972211601484</v>
      </c>
      <c r="EB18" s="7">
        <f t="shared" si="1"/>
        <v>1.0000000000000004</v>
      </c>
      <c r="EC18" s="7">
        <f t="shared" si="2"/>
        <v>1.0000000000000002</v>
      </c>
      <c r="ED18" s="7">
        <f t="shared" si="18"/>
        <v>0.59545250017745655</v>
      </c>
      <c r="EE18" s="7">
        <f t="shared" si="19"/>
        <v>27.374696125336261</v>
      </c>
      <c r="EF18" s="7">
        <f t="shared" si="3"/>
        <v>72.625303874663743</v>
      </c>
      <c r="EG18" s="7">
        <f t="shared" si="20"/>
        <v>92.36854374676777</v>
      </c>
      <c r="EH18" s="7">
        <f t="shared" si="4"/>
        <v>7.6314562532322299</v>
      </c>
      <c r="EI18" s="7"/>
      <c r="EJ18" s="7">
        <f t="shared" si="21"/>
        <v>117.4567831840223</v>
      </c>
      <c r="EK18" s="7">
        <f t="shared" si="22"/>
        <v>79.048949943941807</v>
      </c>
      <c r="EM18" s="7">
        <f t="shared" si="23"/>
        <v>94.594594594594625</v>
      </c>
      <c r="EN18" s="7">
        <f t="shared" si="41"/>
        <v>105.71428571428562</v>
      </c>
      <c r="EO18" s="7"/>
      <c r="EP18" s="7"/>
      <c r="EQ18" s="7"/>
      <c r="ES18" s="7">
        <f t="shared" si="42"/>
        <v>1.4374972211601484</v>
      </c>
      <c r="ET18" s="7">
        <f t="shared" si="5"/>
        <v>1.0000000000000004</v>
      </c>
      <c r="EU18" s="7">
        <f t="shared" si="6"/>
        <v>1.0000000000000002</v>
      </c>
      <c r="EV18" s="7">
        <f t="shared" si="24"/>
        <v>0.59545250017745655</v>
      </c>
      <c r="EW18" s="7">
        <f t="shared" si="25"/>
        <v>27.374696125336261</v>
      </c>
      <c r="EX18" s="7">
        <f t="shared" si="7"/>
        <v>72.625303874663743</v>
      </c>
      <c r="EY18" s="7">
        <f t="shared" si="26"/>
        <v>92.36854374676777</v>
      </c>
      <c r="EZ18" s="7">
        <f t="shared" si="8"/>
        <v>7.6314562532322299</v>
      </c>
      <c r="FA18" s="7"/>
      <c r="FB18" s="7">
        <f t="shared" si="27"/>
        <v>117.4567831840223</v>
      </c>
      <c r="FC18" s="7">
        <f t="shared" si="28"/>
        <v>79.048949943941807</v>
      </c>
      <c r="FD18" s="7">
        <f t="shared" si="29"/>
        <v>247.89274937738392</v>
      </c>
      <c r="FE18" s="7">
        <f t="shared" si="9"/>
        <v>86.223731680440835</v>
      </c>
      <c r="FF18" s="7">
        <f t="shared" si="10"/>
        <v>123.94637468869196</v>
      </c>
      <c r="FG18" s="7">
        <f t="shared" si="30"/>
        <v>31.233051503581464</v>
      </c>
      <c r="FH18" s="7">
        <f t="shared" si="31"/>
        <v>44.897424744750154</v>
      </c>
      <c r="FI18" s="7"/>
      <c r="FJ18" s="7"/>
    </row>
    <row r="19" spans="1:166" s="6" customFormat="1">
      <c r="A19" s="54"/>
      <c r="B19" s="21"/>
      <c r="C19" s="52" t="s">
        <v>58</v>
      </c>
      <c r="D19" s="22"/>
      <c r="E19" s="47" t="s">
        <v>3</v>
      </c>
      <c r="F19" s="47" t="s">
        <v>4</v>
      </c>
      <c r="G19" s="47"/>
      <c r="H19" s="70"/>
      <c r="I19" s="28"/>
      <c r="J19" s="16"/>
      <c r="K19" s="18"/>
      <c r="L19" s="44"/>
      <c r="M19" s="44"/>
      <c r="N19" s="14"/>
      <c r="O19" s="34"/>
      <c r="AE19" s="54"/>
      <c r="BG19" s="7">
        <f t="shared" si="11"/>
        <v>3.0966530130660117E-2</v>
      </c>
      <c r="BH19" s="7">
        <f t="shared" si="32"/>
        <v>1.1228877550831975</v>
      </c>
      <c r="BI19" s="7"/>
      <c r="BJ19" s="7">
        <f t="shared" si="12"/>
        <v>0.63249556280269748</v>
      </c>
      <c r="BK19" s="7">
        <f t="shared" si="33"/>
        <v>0.80070541785238336</v>
      </c>
      <c r="BL19" s="7"/>
      <c r="BM19" s="7"/>
      <c r="BN19" s="7"/>
      <c r="BO19" s="7"/>
      <c r="BP19" s="7"/>
      <c r="BQ19" s="7"/>
      <c r="BR19" s="7"/>
      <c r="BS19" s="7"/>
      <c r="BT19" s="7"/>
      <c r="BU19" s="7"/>
      <c r="BV19" s="7">
        <f t="shared" si="13"/>
        <v>0.19791286663944077</v>
      </c>
      <c r="BW19" s="7">
        <f t="shared" si="34"/>
        <v>1.3309190516561971</v>
      </c>
      <c r="BX19" s="7"/>
      <c r="BY19" s="7">
        <f t="shared" si="14"/>
        <v>1.0374769813381626</v>
      </c>
      <c r="BZ19" s="7">
        <f t="shared" si="35"/>
        <v>0.81181175984276466</v>
      </c>
      <c r="CA19" s="7"/>
      <c r="CB19" s="7"/>
      <c r="CC19" s="7"/>
      <c r="CD19" s="7"/>
      <c r="CE19" s="7"/>
      <c r="CF19" s="7"/>
      <c r="CG19" s="7"/>
      <c r="CH19" s="7"/>
      <c r="CI19" s="7"/>
      <c r="CK19" s="7">
        <f t="shared" si="15"/>
        <v>8.4954151761783514</v>
      </c>
      <c r="CL19" s="7">
        <f t="shared" si="36"/>
        <v>93.970316083126761</v>
      </c>
      <c r="CM19" s="7"/>
      <c r="CN19" s="7">
        <f t="shared" si="16"/>
        <v>66.483586657536009</v>
      </c>
      <c r="CO19" s="7">
        <f t="shared" si="37"/>
        <v>60.360107876396128</v>
      </c>
      <c r="CP19" s="7"/>
      <c r="CQ19" s="7"/>
      <c r="CR19" s="7"/>
      <c r="CS19" s="7"/>
      <c r="CT19" s="7"/>
      <c r="CU19" s="7"/>
      <c r="CV19" s="7"/>
      <c r="CW19" s="7"/>
      <c r="CX19" s="7"/>
      <c r="CY19" s="7"/>
      <c r="CZ19" s="7"/>
      <c r="DA19" s="7"/>
      <c r="DU19" s="7">
        <f t="shared" si="17"/>
        <v>27.271163185392233</v>
      </c>
      <c r="DV19" s="7">
        <f t="shared" si="38"/>
        <v>76.490054829558488</v>
      </c>
      <c r="DX19" s="7">
        <f t="shared" si="0"/>
        <v>33.40694498954484</v>
      </c>
      <c r="DY19" s="7">
        <f t="shared" si="39"/>
        <v>40.199999999999996</v>
      </c>
      <c r="EA19" s="7">
        <f t="shared" si="40"/>
        <v>1.5252322905558571</v>
      </c>
      <c r="EB19" s="7">
        <f t="shared" si="1"/>
        <v>1.0000000000000004</v>
      </c>
      <c r="EC19" s="7">
        <f t="shared" si="2"/>
        <v>1.0000000000000002</v>
      </c>
      <c r="ED19" s="7">
        <f t="shared" si="18"/>
        <v>0.5471311499494943</v>
      </c>
      <c r="EE19" s="7">
        <f t="shared" si="19"/>
        <v>30.076243834191068</v>
      </c>
      <c r="EF19" s="7">
        <f t="shared" si="3"/>
        <v>69.923756165808925</v>
      </c>
      <c r="EG19" s="7">
        <f t="shared" si="20"/>
        <v>93.248682625919955</v>
      </c>
      <c r="EH19" s="7">
        <f t="shared" si="4"/>
        <v>6.7513173740800454</v>
      </c>
      <c r="EI19" s="7"/>
      <c r="EJ19" s="7">
        <f t="shared" si="21"/>
        <v>120.09088991474601</v>
      </c>
      <c r="EK19" s="7">
        <f t="shared" si="22"/>
        <v>75.148365704599357</v>
      </c>
      <c r="EM19" s="7">
        <f t="shared" si="23"/>
        <v>90.909090909090963</v>
      </c>
      <c r="EN19" s="7">
        <f t="shared" si="41"/>
        <v>109.9999999999999</v>
      </c>
      <c r="EO19" s="7"/>
      <c r="EP19" s="7"/>
      <c r="EQ19" s="7"/>
      <c r="ES19" s="7">
        <f t="shared" si="42"/>
        <v>1.5252322905558571</v>
      </c>
      <c r="ET19" s="7">
        <f t="shared" si="5"/>
        <v>1.0000000000000004</v>
      </c>
      <c r="EU19" s="7">
        <f t="shared" si="6"/>
        <v>1.0000000000000002</v>
      </c>
      <c r="EV19" s="7">
        <f t="shared" si="24"/>
        <v>0.5471311499494943</v>
      </c>
      <c r="EW19" s="7">
        <f t="shared" si="25"/>
        <v>30.076243834191068</v>
      </c>
      <c r="EX19" s="7">
        <f t="shared" si="7"/>
        <v>69.923756165808925</v>
      </c>
      <c r="EY19" s="7">
        <f t="shared" si="26"/>
        <v>93.248682625919955</v>
      </c>
      <c r="EZ19" s="7">
        <f t="shared" si="8"/>
        <v>6.7513173740800454</v>
      </c>
      <c r="FA19" s="7"/>
      <c r="FB19" s="7">
        <f t="shared" si="27"/>
        <v>120.09088991474601</v>
      </c>
      <c r="FC19" s="7">
        <f t="shared" si="28"/>
        <v>75.148365704599357</v>
      </c>
      <c r="FD19" s="7">
        <f t="shared" si="29"/>
        <v>258.31486880415872</v>
      </c>
      <c r="FE19" s="7">
        <f t="shared" si="9"/>
        <v>84.680500932096777</v>
      </c>
      <c r="FF19" s="7">
        <f t="shared" si="10"/>
        <v>129.15743440207936</v>
      </c>
      <c r="FG19" s="7">
        <f t="shared" si="30"/>
        <v>35.410388982649238</v>
      </c>
      <c r="FH19" s="7">
        <f t="shared" si="31"/>
        <v>54.009068697480004</v>
      </c>
      <c r="FI19" s="7"/>
      <c r="FJ19" s="7"/>
    </row>
    <row r="20" spans="1:166" s="6" customFormat="1">
      <c r="A20" s="54"/>
      <c r="B20" s="21"/>
      <c r="C20" s="53" t="s">
        <v>0</v>
      </c>
      <c r="D20" s="21"/>
      <c r="E20" s="42">
        <f>L22*L15*$I4^(L15-1)*$I5^L16</f>
        <v>0.8500000000000002</v>
      </c>
      <c r="F20" s="42">
        <f>M22*M15*$I4^(M15-1)*$I5^M16</f>
        <v>0.15000000000000005</v>
      </c>
      <c r="G20" s="44"/>
      <c r="H20" s="71"/>
      <c r="I20" s="28" t="s">
        <v>49</v>
      </c>
      <c r="J20" s="16"/>
      <c r="K20" s="17"/>
      <c r="L20" s="77">
        <f>1-M20</f>
        <v>0.5</v>
      </c>
      <c r="M20" s="76">
        <f>M21/100</f>
        <v>0.5</v>
      </c>
      <c r="N20" s="18"/>
      <c r="O20" s="35"/>
      <c r="AE20" s="54"/>
      <c r="BG20" s="7">
        <f t="shared" si="11"/>
        <v>2.5177570460004163E-2</v>
      </c>
      <c r="BH20" s="7">
        <f t="shared" si="32"/>
        <v>1.1646550048411404</v>
      </c>
      <c r="BI20" s="7"/>
      <c r="BJ20" s="7">
        <f t="shared" si="12"/>
        <v>0.62485227881017513</v>
      </c>
      <c r="BK20" s="7">
        <f t="shared" si="33"/>
        <v>0.85781468366893654</v>
      </c>
      <c r="BL20" s="7"/>
      <c r="BM20" s="7"/>
      <c r="BN20" s="7"/>
      <c r="BO20" s="7"/>
      <c r="BP20" s="7"/>
      <c r="BQ20" s="7"/>
      <c r="BR20" s="7"/>
      <c r="BS20" s="7"/>
      <c r="BT20" s="7"/>
      <c r="BU20" s="7"/>
      <c r="BV20" s="7">
        <f t="shared" si="13"/>
        <v>0.17308282986261303</v>
      </c>
      <c r="BW20" s="7">
        <f t="shared" si="34"/>
        <v>1.3627800491963782</v>
      </c>
      <c r="BX20" s="7"/>
      <c r="BY20" s="7">
        <f t="shared" si="14"/>
        <v>1.0252147431185672</v>
      </c>
      <c r="BZ20" s="7">
        <f t="shared" si="35"/>
        <v>0.86839215223120447</v>
      </c>
      <c r="CA20" s="7"/>
      <c r="CB20" s="7"/>
      <c r="CC20" s="7"/>
      <c r="CD20" s="7"/>
      <c r="CE20" s="7"/>
      <c r="CF20" s="7"/>
      <c r="CG20" s="7"/>
      <c r="CH20" s="7"/>
      <c r="CI20" s="7"/>
      <c r="CK20" s="7">
        <f t="shared" si="15"/>
        <v>7.2490894363426595</v>
      </c>
      <c r="CL20" s="7">
        <f t="shared" si="36"/>
        <v>96.638396269644545</v>
      </c>
      <c r="CM20" s="7"/>
      <c r="CN20" s="7">
        <f t="shared" si="16"/>
        <v>65.686728687152808</v>
      </c>
      <c r="CO20" s="7">
        <f t="shared" si="37"/>
        <v>64.628674167996309</v>
      </c>
      <c r="CP20" s="7"/>
      <c r="CQ20" s="7"/>
      <c r="CR20" s="7"/>
      <c r="CS20" s="7"/>
      <c r="CT20" s="7"/>
      <c r="CU20" s="7"/>
      <c r="CV20" s="7"/>
      <c r="CW20" s="7"/>
      <c r="CX20" s="7"/>
      <c r="CY20" s="7"/>
      <c r="CZ20" s="7"/>
      <c r="DA20" s="7"/>
      <c r="DU20" s="7">
        <f t="shared" si="17"/>
        <v>25.115687809060223</v>
      </c>
      <c r="DV20" s="7">
        <f t="shared" si="38"/>
        <v>77.60957602815094</v>
      </c>
      <c r="DX20" s="7">
        <f t="shared" si="0"/>
        <v>32.84100734274854</v>
      </c>
      <c r="DY20" s="7">
        <f t="shared" si="39"/>
        <v>42.999999999999993</v>
      </c>
      <c r="EA20" s="7">
        <f t="shared" si="40"/>
        <v>1.6129673599515657</v>
      </c>
      <c r="EB20" s="7">
        <f t="shared" si="1"/>
        <v>1.0000000000000004</v>
      </c>
      <c r="EC20" s="7">
        <f t="shared" si="2"/>
        <v>1.0000000000000002</v>
      </c>
      <c r="ED20" s="7">
        <f t="shared" si="18"/>
        <v>0.50511705198272339</v>
      </c>
      <c r="EE20" s="7">
        <f t="shared" si="19"/>
        <v>32.845248690244162</v>
      </c>
      <c r="EF20" s="7">
        <f t="shared" si="3"/>
        <v>67.154751309755838</v>
      </c>
      <c r="EG20" s="7">
        <f t="shared" si="20"/>
        <v>94.013939410314691</v>
      </c>
      <c r="EH20" s="7">
        <f t="shared" si="4"/>
        <v>5.9860605896853087</v>
      </c>
      <c r="EI20" s="7"/>
      <c r="EJ20" s="7">
        <f t="shared" si="21"/>
        <v>122.53623178681701</v>
      </c>
      <c r="EK20" s="7">
        <f t="shared" si="22"/>
        <v>71.312657988244212</v>
      </c>
      <c r="EM20" s="7">
        <f t="shared" si="23"/>
        <v>87.500000000000043</v>
      </c>
      <c r="EN20" s="7">
        <f t="shared" si="41"/>
        <v>114.28571428571418</v>
      </c>
      <c r="EO20" s="7"/>
      <c r="EP20" s="7"/>
      <c r="EQ20" s="7"/>
      <c r="ES20" s="7">
        <f t="shared" si="42"/>
        <v>1.6129673599515657</v>
      </c>
      <c r="ET20" s="7">
        <f t="shared" si="5"/>
        <v>1.0000000000000004</v>
      </c>
      <c r="EU20" s="7">
        <f t="shared" si="6"/>
        <v>1.0000000000000002</v>
      </c>
      <c r="EV20" s="7">
        <f t="shared" si="24"/>
        <v>0.50511705198272339</v>
      </c>
      <c r="EW20" s="7">
        <f t="shared" si="25"/>
        <v>32.845248690244162</v>
      </c>
      <c r="EX20" s="7">
        <f t="shared" si="7"/>
        <v>67.154751309755838</v>
      </c>
      <c r="EY20" s="7">
        <f t="shared" si="26"/>
        <v>94.013939410314691</v>
      </c>
      <c r="EZ20" s="7">
        <f t="shared" si="8"/>
        <v>5.9860605896853087</v>
      </c>
      <c r="FA20" s="7"/>
      <c r="FB20" s="7">
        <f t="shared" si="27"/>
        <v>122.53623178681701</v>
      </c>
      <c r="FC20" s="7">
        <f t="shared" si="28"/>
        <v>71.312657988244212</v>
      </c>
      <c r="FD20" s="7">
        <f t="shared" si="29"/>
        <v>268.95960027183958</v>
      </c>
      <c r="FE20" s="7">
        <f t="shared" si="9"/>
        <v>83.374160863340691</v>
      </c>
      <c r="FF20" s="7">
        <f t="shared" si="10"/>
        <v>134.47980013591979</v>
      </c>
      <c r="FG20" s="7">
        <f t="shared" si="30"/>
        <v>39.162070923476321</v>
      </c>
      <c r="FH20" s="7">
        <f t="shared" si="31"/>
        <v>63.167142147675577</v>
      </c>
      <c r="FI20" s="7"/>
      <c r="FJ20" s="7"/>
    </row>
    <row r="21" spans="1:166" s="6" customFormat="1">
      <c r="A21" s="54"/>
      <c r="B21" s="21"/>
      <c r="C21" s="53" t="s">
        <v>1</v>
      </c>
      <c r="D21" s="21"/>
      <c r="E21" s="42">
        <f>L22*$I4^L15*L16*$I5^(L16-1)</f>
        <v>0.15000000000000002</v>
      </c>
      <c r="F21" s="42">
        <f>M22*$I4^M15*M16*$I5^(M16-1)</f>
        <v>0.8500000000000002</v>
      </c>
      <c r="G21" s="44"/>
      <c r="H21" s="71"/>
      <c r="I21" s="19"/>
      <c r="J21" s="19"/>
      <c r="K21" s="19"/>
      <c r="L21" s="19"/>
      <c r="M21" s="75">
        <v>50</v>
      </c>
      <c r="N21" s="18"/>
      <c r="O21" s="35"/>
      <c r="AE21" s="54"/>
      <c r="BG21" s="7">
        <f t="shared" si="11"/>
        <v>2.0620644978857749E-2</v>
      </c>
      <c r="BH21" s="7">
        <f t="shared" si="32"/>
        <v>1.2064222545990833</v>
      </c>
      <c r="BI21" s="7"/>
      <c r="BJ21" s="7">
        <f t="shared" si="12"/>
        <v>0.61778545337149837</v>
      </c>
      <c r="BK21" s="7">
        <f t="shared" si="33"/>
        <v>0.91492394948548972</v>
      </c>
      <c r="BL21" s="7"/>
      <c r="BM21" s="7"/>
      <c r="BN21" s="7"/>
      <c r="BO21" s="7"/>
      <c r="BP21" s="7"/>
      <c r="BQ21" s="7"/>
      <c r="BR21" s="7"/>
      <c r="BS21" s="7"/>
      <c r="BT21" s="7"/>
      <c r="BU21" s="7"/>
      <c r="BV21" s="7">
        <f t="shared" si="13"/>
        <v>0.15183765542863448</v>
      </c>
      <c r="BW21" s="7">
        <f t="shared" si="34"/>
        <v>1.3946410467365593</v>
      </c>
      <c r="BX21" s="7"/>
      <c r="BY21" s="7">
        <f t="shared" si="14"/>
        <v>1.0138583053296757</v>
      </c>
      <c r="BZ21" s="7">
        <f t="shared" si="35"/>
        <v>0.92497254461964429</v>
      </c>
      <c r="CA21" s="7"/>
      <c r="CB21" s="7"/>
      <c r="CC21" s="7"/>
      <c r="CD21" s="7"/>
      <c r="CE21" s="7"/>
      <c r="CF21" s="7"/>
      <c r="CG21" s="7"/>
      <c r="CH21" s="7"/>
      <c r="CI21" s="7"/>
      <c r="CK21" s="7">
        <f t="shared" si="15"/>
        <v>6.2123930606034596</v>
      </c>
      <c r="CL21" s="7">
        <f t="shared" si="36"/>
        <v>99.306476456162329</v>
      </c>
      <c r="CM21" s="7"/>
      <c r="CN21" s="7">
        <f t="shared" si="16"/>
        <v>64.949510787596026</v>
      </c>
      <c r="CO21" s="7">
        <f t="shared" si="37"/>
        <v>68.897240459596489</v>
      </c>
      <c r="CP21" s="7"/>
      <c r="CQ21" s="7"/>
      <c r="CR21" s="7"/>
      <c r="CS21" s="7"/>
      <c r="CT21" s="7"/>
      <c r="CU21" s="7"/>
      <c r="CV21" s="7"/>
      <c r="CW21" s="7"/>
      <c r="CX21" s="7"/>
      <c r="CY21" s="7"/>
      <c r="CZ21" s="7"/>
      <c r="DA21" s="7"/>
      <c r="DU21" s="7">
        <f t="shared" si="17"/>
        <v>23.157871139547829</v>
      </c>
      <c r="DV21" s="7">
        <f t="shared" si="38"/>
        <v>78.729097226743392</v>
      </c>
      <c r="DX21" s="7">
        <f t="shared" si="0"/>
        <v>32.241377576847654</v>
      </c>
      <c r="DY21" s="7">
        <f t="shared" si="39"/>
        <v>45.79999999999999</v>
      </c>
      <c r="EA21" s="7">
        <f t="shared" si="40"/>
        <v>1.7007024293472743</v>
      </c>
      <c r="EB21" s="7">
        <f t="shared" si="1"/>
        <v>1.0000000000000004</v>
      </c>
      <c r="EC21" s="7">
        <f t="shared" si="2"/>
        <v>1.0000000000000002</v>
      </c>
      <c r="ED21" s="7">
        <f t="shared" si="18"/>
        <v>0.46830732861785118</v>
      </c>
      <c r="EE21" s="7">
        <f t="shared" si="19"/>
        <v>35.679587179061564</v>
      </c>
      <c r="EF21" s="7">
        <f t="shared" si="3"/>
        <v>64.320412820938429</v>
      </c>
      <c r="EG21" s="7">
        <f t="shared" si="20"/>
        <v>94.684402228746293</v>
      </c>
      <c r="EH21" s="7">
        <f t="shared" si="4"/>
        <v>5.3155977712537066</v>
      </c>
      <c r="EI21" s="7"/>
      <c r="EJ21" s="7">
        <f t="shared" si="21"/>
        <v>124.81876259687475</v>
      </c>
      <c r="EK21" s="7">
        <f t="shared" si="22"/>
        <v>67.531988920896012</v>
      </c>
      <c r="EM21" s="7">
        <f t="shared" si="23"/>
        <v>84.337349397590387</v>
      </c>
      <c r="EN21" s="7">
        <f t="shared" si="41"/>
        <v>118.57142857142846</v>
      </c>
      <c r="EO21" s="7"/>
      <c r="EP21" s="7"/>
      <c r="EQ21" s="7"/>
      <c r="ES21" s="7">
        <f t="shared" si="42"/>
        <v>1.7007024293472743</v>
      </c>
      <c r="ET21" s="7">
        <f t="shared" si="5"/>
        <v>1.0000000000000004</v>
      </c>
      <c r="EU21" s="7">
        <f t="shared" si="6"/>
        <v>1.0000000000000002</v>
      </c>
      <c r="EV21" s="7">
        <f t="shared" si="24"/>
        <v>0.46830732861785118</v>
      </c>
      <c r="EW21" s="7">
        <f t="shared" si="25"/>
        <v>35.679587179061564</v>
      </c>
      <c r="EX21" s="7">
        <f t="shared" si="7"/>
        <v>64.320412820938429</v>
      </c>
      <c r="EY21" s="7">
        <f t="shared" si="26"/>
        <v>94.684402228746293</v>
      </c>
      <c r="EZ21" s="7">
        <f t="shared" si="8"/>
        <v>5.3155977712537066</v>
      </c>
      <c r="FA21" s="7"/>
      <c r="FB21" s="7">
        <f t="shared" si="27"/>
        <v>124.81876259687475</v>
      </c>
      <c r="FC21" s="7">
        <f t="shared" si="28"/>
        <v>67.531988920896012</v>
      </c>
      <c r="FD21" s="7">
        <f t="shared" si="29"/>
        <v>279.8115616975216</v>
      </c>
      <c r="FE21" s="7">
        <f t="shared" si="9"/>
        <v>82.263527372308346</v>
      </c>
      <c r="FF21" s="7">
        <f t="shared" si="10"/>
        <v>139.9057808487608</v>
      </c>
      <c r="FG21" s="7">
        <f t="shared" si="30"/>
        <v>42.555235224566403</v>
      </c>
      <c r="FH21" s="7">
        <f t="shared" si="31"/>
        <v>72.373791927864787</v>
      </c>
      <c r="FI21" s="7"/>
      <c r="FJ21" s="7"/>
    </row>
    <row r="22" spans="1:166" s="1" customFormat="1">
      <c r="A22" s="35"/>
      <c r="B22" s="15"/>
      <c r="C22" s="21"/>
      <c r="D22" s="21"/>
      <c r="E22" s="19"/>
      <c r="F22" s="19"/>
      <c r="G22" s="19"/>
      <c r="H22" s="69"/>
      <c r="I22" s="32" t="s">
        <v>56</v>
      </c>
      <c r="J22" s="32"/>
      <c r="K22" s="32"/>
      <c r="L22" s="68">
        <f>L18^(-1)*((L15/L16)^L16+(L15/L16)^(-L15))</f>
        <v>1.0000000000000002</v>
      </c>
      <c r="M22" s="68">
        <f>M18^(-1)*((M15/M16)^M16+(M15/M16)^(-M15))</f>
        <v>1.0000000000000002</v>
      </c>
      <c r="N22" s="18"/>
      <c r="O22" s="35"/>
      <c r="AE22" s="35"/>
      <c r="BG22" s="8">
        <f t="shared" si="11"/>
        <v>1.7003651232961648E-2</v>
      </c>
      <c r="BH22" s="8">
        <f t="shared" si="32"/>
        <v>1.2481895043570261</v>
      </c>
      <c r="BI22" s="8"/>
      <c r="BJ22" s="8">
        <f t="shared" si="12"/>
        <v>0.61121948148497607</v>
      </c>
      <c r="BK22" s="8">
        <f t="shared" si="33"/>
        <v>0.9720332153020429</v>
      </c>
      <c r="BL22" s="8"/>
      <c r="BM22" s="8"/>
      <c r="BN22" s="8"/>
      <c r="BO22" s="8"/>
      <c r="BP22" s="8"/>
      <c r="BQ22" s="8"/>
      <c r="BR22" s="8"/>
      <c r="BS22" s="8"/>
      <c r="BT22" s="8"/>
      <c r="BU22" s="8"/>
      <c r="BV22" s="8">
        <f t="shared" si="13"/>
        <v>0.13359485796961168</v>
      </c>
      <c r="BW22" s="8">
        <f t="shared" si="34"/>
        <v>1.4265020442767404</v>
      </c>
      <c r="BX22" s="8"/>
      <c r="BY22" s="8">
        <f t="shared" si="14"/>
        <v>1.0032911684973524</v>
      </c>
      <c r="BZ22" s="8">
        <f t="shared" si="35"/>
        <v>0.9815529370080841</v>
      </c>
      <c r="CA22" s="8"/>
      <c r="CB22" s="8"/>
      <c r="CC22" s="8"/>
      <c r="CD22" s="8"/>
      <c r="CE22" s="8"/>
      <c r="CF22" s="8"/>
      <c r="CG22" s="8"/>
      <c r="CH22" s="8"/>
      <c r="CI22" s="8"/>
      <c r="CK22" s="8">
        <f t="shared" si="15"/>
        <v>5.3457850473514865</v>
      </c>
      <c r="CL22" s="8">
        <f t="shared" si="36"/>
        <v>101.97455664268011</v>
      </c>
      <c r="CM22" s="8"/>
      <c r="CN22" s="8">
        <f t="shared" si="16"/>
        <v>64.264167124363865</v>
      </c>
      <c r="CO22" s="8">
        <f t="shared" si="37"/>
        <v>73.165806751196669</v>
      </c>
      <c r="CP22" s="8"/>
      <c r="CQ22" s="8"/>
      <c r="CR22" s="8"/>
      <c r="CS22" s="8"/>
      <c r="CT22" s="8"/>
      <c r="CU22" s="8"/>
      <c r="CV22" s="8"/>
      <c r="CW22" s="8"/>
      <c r="CX22" s="8"/>
      <c r="CY22" s="8"/>
      <c r="CZ22" s="8"/>
      <c r="DA22" s="8"/>
      <c r="DU22" s="8">
        <f t="shared" si="17"/>
        <v>21.377153202234044</v>
      </c>
      <c r="DV22" s="8">
        <f t="shared" si="38"/>
        <v>79.848618425335843</v>
      </c>
      <c r="DX22" s="8">
        <f t="shared" si="0"/>
        <v>31.604146412783734</v>
      </c>
      <c r="DY22" s="8">
        <f t="shared" si="39"/>
        <v>48.599999999999987</v>
      </c>
      <c r="EA22" s="8">
        <f t="shared" si="40"/>
        <v>1.788437498742983</v>
      </c>
      <c r="EB22" s="8">
        <f t="shared" si="1"/>
        <v>1.0000000000000004</v>
      </c>
      <c r="EC22" s="8">
        <f t="shared" si="2"/>
        <v>1.0000000000000002</v>
      </c>
      <c r="ED22" s="8">
        <f t="shared" si="18"/>
        <v>0.43583608985052885</v>
      </c>
      <c r="EE22" s="8">
        <f t="shared" si="19"/>
        <v>38.577310113706311</v>
      </c>
      <c r="EF22" s="8">
        <f t="shared" si="3"/>
        <v>61.422689886293689</v>
      </c>
      <c r="EG22" s="8">
        <f t="shared" si="20"/>
        <v>95.275842649151102</v>
      </c>
      <c r="EH22" s="8">
        <f t="shared" si="4"/>
        <v>4.7241573508488983</v>
      </c>
      <c r="EI22" s="8"/>
      <c r="EJ22" s="8">
        <f t="shared" si="21"/>
        <v>126.95955582401429</v>
      </c>
      <c r="EK22" s="8">
        <f t="shared" si="22"/>
        <v>63.798193918021887</v>
      </c>
      <c r="EM22" s="8">
        <f t="shared" si="23"/>
        <v>81.39534883720934</v>
      </c>
      <c r="EN22" s="8">
        <f t="shared" si="41"/>
        <v>122.85714285714273</v>
      </c>
      <c r="EO22" s="8"/>
      <c r="EP22" s="8"/>
      <c r="EQ22" s="8"/>
      <c r="ES22" s="8">
        <f t="shared" si="42"/>
        <v>1.788437498742983</v>
      </c>
      <c r="ET22" s="8">
        <f t="shared" si="5"/>
        <v>1.0000000000000004</v>
      </c>
      <c r="EU22" s="8">
        <f t="shared" si="6"/>
        <v>1.0000000000000002</v>
      </c>
      <c r="EV22" s="8">
        <f t="shared" si="24"/>
        <v>0.43583608985052885</v>
      </c>
      <c r="EW22" s="8">
        <f t="shared" si="25"/>
        <v>38.577310113706311</v>
      </c>
      <c r="EX22" s="8">
        <f t="shared" si="7"/>
        <v>61.422689886293689</v>
      </c>
      <c r="EY22" s="8">
        <f t="shared" si="26"/>
        <v>95.275842649151102</v>
      </c>
      <c r="EZ22" s="8">
        <f t="shared" si="8"/>
        <v>4.7241573508488983</v>
      </c>
      <c r="FA22" s="8"/>
      <c r="FB22" s="8">
        <f t="shared" si="27"/>
        <v>126.95955582401429</v>
      </c>
      <c r="FC22" s="8">
        <f t="shared" si="28"/>
        <v>63.798193918021887</v>
      </c>
      <c r="FD22" s="8">
        <f t="shared" si="29"/>
        <v>290.8574243774421</v>
      </c>
      <c r="FE22" s="8">
        <f t="shared" si="9"/>
        <v>81.316071873317767</v>
      </c>
      <c r="FF22" s="8">
        <f t="shared" si="10"/>
        <v>145.42871218872105</v>
      </c>
      <c r="FG22" s="8">
        <f t="shared" si="30"/>
        <v>45.64348395069652</v>
      </c>
      <c r="FH22" s="8">
        <f t="shared" si="31"/>
        <v>81.630518270699156</v>
      </c>
      <c r="FI22" s="8"/>
      <c r="FJ22" s="8"/>
    </row>
    <row r="23" spans="1:166" s="1" customFormat="1">
      <c r="A23" s="35"/>
      <c r="B23" s="35"/>
      <c r="C23" s="37"/>
      <c r="D23" s="37"/>
      <c r="E23" s="38"/>
      <c r="F23" s="38"/>
      <c r="G23" s="38"/>
      <c r="H23" s="37"/>
      <c r="I23" s="37"/>
      <c r="J23" s="37"/>
      <c r="K23" s="37"/>
      <c r="L23" s="37"/>
      <c r="M23" s="37"/>
      <c r="N23" s="37"/>
      <c r="O23" s="35"/>
      <c r="AE23" s="35"/>
      <c r="BG23" s="8">
        <f t="shared" si="11"/>
        <v>1.4110399729952379E-2</v>
      </c>
      <c r="BH23" s="8">
        <f t="shared" si="32"/>
        <v>1.289956754114969</v>
      </c>
      <c r="BI23" s="8"/>
      <c r="BJ23" s="8">
        <f t="shared" si="12"/>
        <v>0.60509241053632856</v>
      </c>
      <c r="BK23" s="8">
        <f t="shared" si="33"/>
        <v>1.0291424811185961</v>
      </c>
      <c r="BL23" s="8"/>
      <c r="BM23" s="8"/>
      <c r="BN23" s="8"/>
      <c r="BO23" s="8"/>
      <c r="BP23" s="8"/>
      <c r="BQ23" s="8"/>
      <c r="BR23" s="8"/>
      <c r="BS23" s="8"/>
      <c r="BT23" s="8"/>
      <c r="BU23" s="8"/>
      <c r="BV23" s="8">
        <f t="shared" si="13"/>
        <v>0.1178767041771954</v>
      </c>
      <c r="BW23" s="8">
        <f t="shared" si="34"/>
        <v>1.4583630418169216</v>
      </c>
      <c r="BX23" s="8"/>
      <c r="BY23" s="8">
        <f t="shared" si="14"/>
        <v>0.99341748531976004</v>
      </c>
      <c r="BZ23" s="8">
        <f t="shared" si="35"/>
        <v>1.0381333293965238</v>
      </c>
      <c r="CA23" s="8"/>
      <c r="CB23" s="8"/>
      <c r="CC23" s="8"/>
      <c r="CD23" s="8"/>
      <c r="CE23" s="8"/>
      <c r="CF23" s="8"/>
      <c r="CG23" s="8"/>
      <c r="CH23" s="8"/>
      <c r="CI23" s="8"/>
      <c r="CK23" s="8">
        <f t="shared" si="15"/>
        <v>4.6179512976633816</v>
      </c>
      <c r="CL23" s="8">
        <f t="shared" si="36"/>
        <v>104.6426368291979</v>
      </c>
      <c r="CM23" s="8"/>
      <c r="CN23" s="8">
        <f t="shared" si="16"/>
        <v>63.624324666565911</v>
      </c>
      <c r="CO23" s="8">
        <f t="shared" si="37"/>
        <v>77.43437304279685</v>
      </c>
      <c r="CP23" s="8"/>
      <c r="CQ23" s="8"/>
      <c r="CR23" s="8"/>
      <c r="CS23" s="8"/>
      <c r="CT23" s="8"/>
      <c r="CU23" s="8"/>
      <c r="CV23" s="8"/>
      <c r="CW23" s="8"/>
      <c r="CX23" s="8"/>
      <c r="CY23" s="8"/>
      <c r="CZ23" s="8"/>
      <c r="DA23" s="8"/>
      <c r="DU23" s="8">
        <f t="shared" si="17"/>
        <v>19.755359041407196</v>
      </c>
      <c r="DV23" s="8">
        <f t="shared" si="38"/>
        <v>80.968139623928295</v>
      </c>
      <c r="DX23" s="8">
        <f t="shared" si="0"/>
        <v>30.924705141918878</v>
      </c>
      <c r="DY23" s="8">
        <f t="shared" si="39"/>
        <v>51.399999999999984</v>
      </c>
      <c r="EA23" s="8">
        <f t="shared" si="40"/>
        <v>1.8761725681386916</v>
      </c>
      <c r="EB23" s="8">
        <f t="shared" si="1"/>
        <v>1.0000000000000004</v>
      </c>
      <c r="EC23" s="8">
        <f t="shared" si="2"/>
        <v>1.0000000000000002</v>
      </c>
      <c r="ED23" s="8">
        <f t="shared" si="18"/>
        <v>0.40701490335898466</v>
      </c>
      <c r="EE23" s="8">
        <f t="shared" si="19"/>
        <v>41.536620367943968</v>
      </c>
      <c r="EF23" s="8">
        <f t="shared" si="3"/>
        <v>58.463379632056032</v>
      </c>
      <c r="EG23" s="8">
        <f t="shared" si="20"/>
        <v>95.800799974532765</v>
      </c>
      <c r="EH23" s="8">
        <f t="shared" si="4"/>
        <v>4.1992000254672348</v>
      </c>
      <c r="EI23" s="8"/>
      <c r="EJ23" s="8">
        <f t="shared" si="21"/>
        <v>128.9759285287918</v>
      </c>
      <c r="EK23" s="8">
        <f t="shared" si="22"/>
        <v>60.104437676939028</v>
      </c>
      <c r="EM23" s="8">
        <f t="shared" si="23"/>
        <v>78.651685393258475</v>
      </c>
      <c r="EN23" s="8">
        <f t="shared" si="41"/>
        <v>127.14285714285701</v>
      </c>
      <c r="EO23" s="8"/>
      <c r="EP23" s="8"/>
      <c r="EQ23" s="8"/>
      <c r="ES23" s="8">
        <f t="shared" si="42"/>
        <v>1.8761725681386916</v>
      </c>
      <c r="ET23" s="8">
        <f t="shared" si="5"/>
        <v>1.0000000000000004</v>
      </c>
      <c r="EU23" s="8">
        <f t="shared" si="6"/>
        <v>1.0000000000000002</v>
      </c>
      <c r="EV23" s="8">
        <f t="shared" si="24"/>
        <v>0.40701490335898466</v>
      </c>
      <c r="EW23" s="8">
        <f t="shared" si="25"/>
        <v>41.536620367943968</v>
      </c>
      <c r="EX23" s="8">
        <f t="shared" si="7"/>
        <v>58.463379632056032</v>
      </c>
      <c r="EY23" s="8">
        <f t="shared" si="26"/>
        <v>95.800799974532765</v>
      </c>
      <c r="EZ23" s="8">
        <f t="shared" si="8"/>
        <v>4.1992000254672348</v>
      </c>
      <c r="FA23" s="8"/>
      <c r="FB23" s="8">
        <f t="shared" si="27"/>
        <v>128.9759285287918</v>
      </c>
      <c r="FC23" s="8">
        <f t="shared" si="28"/>
        <v>60.104437676939028</v>
      </c>
      <c r="FD23" s="8">
        <f t="shared" si="29"/>
        <v>302.08553673287469</v>
      </c>
      <c r="FE23" s="8">
        <f t="shared" si="9"/>
        <v>80.505797244591136</v>
      </c>
      <c r="FF23" s="8">
        <f t="shared" si="10"/>
        <v>151.04276836643734</v>
      </c>
      <c r="FG23" s="8">
        <f t="shared" si="30"/>
        <v>48.470131284200662</v>
      </c>
      <c r="FH23" s="8">
        <f t="shared" si="31"/>
        <v>90.938330689498315</v>
      </c>
      <c r="FI23" s="8"/>
      <c r="FJ23" s="8"/>
    </row>
    <row r="24" spans="1:166" s="1" customFormat="1">
      <c r="A24" s="35"/>
      <c r="B24" s="15"/>
      <c r="C24" s="17"/>
      <c r="D24" s="17"/>
      <c r="E24" s="62"/>
      <c r="F24" s="62"/>
      <c r="G24" s="62"/>
      <c r="H24" s="18"/>
      <c r="I24" s="18"/>
      <c r="J24" s="18"/>
      <c r="K24" s="18"/>
      <c r="L24" s="18"/>
      <c r="M24" s="18"/>
      <c r="N24" s="18"/>
      <c r="O24" s="35"/>
      <c r="AE24" s="35"/>
      <c r="BG24" s="8">
        <f t="shared" si="11"/>
        <v>1.1779256541431284E-2</v>
      </c>
      <c r="BH24" s="8">
        <f t="shared" si="32"/>
        <v>1.3317240038729119</v>
      </c>
      <c r="BI24" s="8"/>
      <c r="BJ24" s="8">
        <f t="shared" si="12"/>
        <v>0.59935287265646398</v>
      </c>
      <c r="BK24" s="8">
        <f t="shared" si="33"/>
        <v>1.0862517469351491</v>
      </c>
      <c r="BL24" s="8"/>
      <c r="BM24" s="8"/>
      <c r="BN24" s="8"/>
      <c r="BO24" s="8"/>
      <c r="BP24" s="8"/>
      <c r="BQ24" s="8"/>
      <c r="BR24" s="8"/>
      <c r="BS24" s="8"/>
      <c r="BT24" s="8"/>
      <c r="BU24" s="8"/>
      <c r="BV24" s="8">
        <f t="shared" si="13"/>
        <v>0.10428963135941677</v>
      </c>
      <c r="BW24" s="8">
        <f t="shared" si="34"/>
        <v>1.4902240393571027</v>
      </c>
      <c r="BX24" s="8"/>
      <c r="BY24" s="8">
        <f t="shared" si="14"/>
        <v>0.98415750061260432</v>
      </c>
      <c r="BZ24" s="8">
        <f t="shared" si="35"/>
        <v>1.0947137217849636</v>
      </c>
      <c r="CA24" s="8"/>
      <c r="CB24" s="8"/>
      <c r="CC24" s="8"/>
      <c r="CD24" s="8"/>
      <c r="CE24" s="8"/>
      <c r="CF24" s="8"/>
      <c r="CG24" s="8"/>
      <c r="CH24" s="8"/>
      <c r="CI24" s="8"/>
      <c r="CK24" s="8">
        <f t="shared" si="15"/>
        <v>4.0039405776170778</v>
      </c>
      <c r="CL24" s="8">
        <f t="shared" si="36"/>
        <v>107.31071701571568</v>
      </c>
      <c r="CM24" s="8"/>
      <c r="CN24" s="8">
        <f t="shared" si="16"/>
        <v>63.024692239415614</v>
      </c>
      <c r="CO24" s="8">
        <f t="shared" si="37"/>
        <v>81.70293933439703</v>
      </c>
      <c r="CP24" s="8"/>
      <c r="CQ24" s="8"/>
      <c r="CR24" s="8"/>
      <c r="CS24" s="8"/>
      <c r="CT24" s="8"/>
      <c r="CU24" s="8"/>
      <c r="CV24" s="8"/>
      <c r="CW24" s="8"/>
      <c r="CX24" s="8"/>
      <c r="CY24" s="8"/>
      <c r="CZ24" s="8"/>
      <c r="DA24" s="8"/>
      <c r="DU24" s="8">
        <f t="shared" si="17"/>
        <v>18.276394224067907</v>
      </c>
      <c r="DV24" s="8">
        <f t="shared" si="38"/>
        <v>82.087660822520746</v>
      </c>
      <c r="DX24" s="8">
        <f t="shared" si="0"/>
        <v>30.197571228888691</v>
      </c>
      <c r="DY24" s="8">
        <f t="shared" si="39"/>
        <v>54.199999999999982</v>
      </c>
      <c r="EA24" s="8">
        <f t="shared" si="40"/>
        <v>1.9639076375344002</v>
      </c>
      <c r="EB24" s="8">
        <f t="shared" si="1"/>
        <v>1.0000000000000004</v>
      </c>
      <c r="EC24" s="8">
        <f t="shared" si="2"/>
        <v>1.0000000000000002</v>
      </c>
      <c r="ED24" s="8">
        <f t="shared" si="18"/>
        <v>0.38129018839947099</v>
      </c>
      <c r="EE24" s="8">
        <f t="shared" si="19"/>
        <v>44.555854374404241</v>
      </c>
      <c r="EF24" s="8">
        <f t="shared" si="3"/>
        <v>55.444145625595759</v>
      </c>
      <c r="EG24" s="8">
        <f t="shared" si="20"/>
        <v>96.269357282723902</v>
      </c>
      <c r="EH24" s="8">
        <f t="shared" si="4"/>
        <v>3.7306427172760976</v>
      </c>
      <c r="EI24" s="8"/>
      <c r="EJ24" s="8">
        <f t="shared" si="21"/>
        <v>130.88226501306838</v>
      </c>
      <c r="EK24" s="8">
        <f t="shared" si="22"/>
        <v>56.444952812204562</v>
      </c>
      <c r="EM24" s="8">
        <f t="shared" si="23"/>
        <v>76.08695652173914</v>
      </c>
      <c r="EN24" s="8">
        <f t="shared" si="41"/>
        <v>131.4285714285713</v>
      </c>
      <c r="EO24" s="8"/>
      <c r="EP24" s="8"/>
      <c r="EQ24" s="8"/>
      <c r="ES24" s="8">
        <f t="shared" si="42"/>
        <v>1.9639076375344002</v>
      </c>
      <c r="ET24" s="8">
        <f t="shared" si="5"/>
        <v>1.0000000000000004</v>
      </c>
      <c r="EU24" s="8">
        <f t="shared" si="6"/>
        <v>1.0000000000000002</v>
      </c>
      <c r="EV24" s="8">
        <f t="shared" si="24"/>
        <v>0.38129018839947099</v>
      </c>
      <c r="EW24" s="8">
        <f t="shared" si="25"/>
        <v>44.555854374404241</v>
      </c>
      <c r="EX24" s="8">
        <f t="shared" si="7"/>
        <v>55.444145625595759</v>
      </c>
      <c r="EY24" s="8">
        <f t="shared" si="26"/>
        <v>96.269357282723902</v>
      </c>
      <c r="EZ24" s="8">
        <f t="shared" si="8"/>
        <v>3.7306427172760976</v>
      </c>
      <c r="FA24" s="8"/>
      <c r="FB24" s="8">
        <f t="shared" si="27"/>
        <v>130.88226501306838</v>
      </c>
      <c r="FC24" s="8">
        <f t="shared" si="28"/>
        <v>56.444952812204562</v>
      </c>
      <c r="FD24" s="8">
        <f t="shared" si="29"/>
        <v>313.48563268917098</v>
      </c>
      <c r="FE24" s="8">
        <f t="shared" si="9"/>
        <v>79.811704659069008</v>
      </c>
      <c r="FF24" s="8">
        <f t="shared" si="10"/>
        <v>156.74281634458549</v>
      </c>
      <c r="FG24" s="8">
        <f t="shared" si="30"/>
        <v>51.070560353999369</v>
      </c>
      <c r="FH24" s="8">
        <f t="shared" si="31"/>
        <v>100.29786353238093</v>
      </c>
      <c r="FI24" s="8"/>
      <c r="FJ24" s="8"/>
    </row>
    <row r="25" spans="1:166" s="1" customFormat="1">
      <c r="A25" s="35"/>
      <c r="B25" s="15"/>
      <c r="C25" s="52" t="s">
        <v>62</v>
      </c>
      <c r="D25" s="15"/>
      <c r="E25" s="15"/>
      <c r="F25" s="15"/>
      <c r="G25" s="15"/>
      <c r="H25" s="15"/>
      <c r="I25" s="15"/>
      <c r="J25" s="15"/>
      <c r="K25" s="15"/>
      <c r="L25" s="15"/>
      <c r="M25" s="15"/>
      <c r="N25" s="15"/>
      <c r="O25" s="35"/>
      <c r="AE25" s="35"/>
      <c r="BG25" s="8">
        <f t="shared" si="11"/>
        <v>9.8882267101969602E-3</v>
      </c>
      <c r="BH25" s="8">
        <f t="shared" si="32"/>
        <v>1.3734912536308548</v>
      </c>
      <c r="BI25" s="8"/>
      <c r="BJ25" s="8">
        <f t="shared" si="12"/>
        <v>0.59395782793562213</v>
      </c>
      <c r="BK25" s="8">
        <f t="shared" si="33"/>
        <v>1.1433610127517024</v>
      </c>
      <c r="BL25" s="8"/>
      <c r="BM25" s="8"/>
      <c r="BN25" s="8"/>
      <c r="BO25" s="8"/>
      <c r="BP25" s="8"/>
      <c r="BQ25" s="8"/>
      <c r="BR25" s="8"/>
      <c r="BS25" s="8"/>
      <c r="BT25" s="8"/>
      <c r="BU25" s="8"/>
      <c r="BV25" s="8">
        <f t="shared" si="13"/>
        <v>9.2508038557811895E-2</v>
      </c>
      <c r="BW25" s="8">
        <f t="shared" si="34"/>
        <v>1.5220850368972838</v>
      </c>
      <c r="BX25" s="8"/>
      <c r="BY25" s="8">
        <f t="shared" si="14"/>
        <v>0.97544417674844519</v>
      </c>
      <c r="BZ25" s="8">
        <f t="shared" si="35"/>
        <v>1.1512941141734034</v>
      </c>
      <c r="CA25" s="8"/>
      <c r="CB25" s="8"/>
      <c r="CC25" s="8"/>
      <c r="CD25" s="8"/>
      <c r="CE25" s="8"/>
      <c r="CF25" s="8"/>
      <c r="CG25" s="8"/>
      <c r="CH25" s="8"/>
      <c r="CI25" s="8"/>
      <c r="CK25" s="8">
        <f t="shared" si="15"/>
        <v>3.4837557570102962</v>
      </c>
      <c r="CL25" s="8">
        <f t="shared" si="36"/>
        <v>109.97879720223347</v>
      </c>
      <c r="CM25" s="8"/>
      <c r="CN25" s="8">
        <f t="shared" si="16"/>
        <v>62.460831266728114</v>
      </c>
      <c r="CO25" s="8">
        <f t="shared" si="37"/>
        <v>85.97150562599721</v>
      </c>
      <c r="CP25" s="8"/>
      <c r="CQ25" s="8"/>
      <c r="CR25" s="8"/>
      <c r="CS25" s="8"/>
      <c r="CT25" s="8"/>
      <c r="CU25" s="8"/>
      <c r="CV25" s="8"/>
      <c r="CW25" s="8"/>
      <c r="CX25" s="8"/>
      <c r="CY25" s="8"/>
      <c r="CZ25" s="8"/>
      <c r="DA25" s="8"/>
      <c r="DU25" s="8">
        <f t="shared" si="17"/>
        <v>16.925982678479365</v>
      </c>
      <c r="DV25" s="8">
        <f t="shared" si="38"/>
        <v>83.207182021113198</v>
      </c>
      <c r="DX25" s="8">
        <f t="shared" si="0"/>
        <v>29.416156580363136</v>
      </c>
      <c r="DY25" s="8">
        <f t="shared" si="39"/>
        <v>56.999999999999979</v>
      </c>
      <c r="EA25" s="8">
        <f t="shared" si="40"/>
        <v>2.0516427069301089</v>
      </c>
      <c r="EB25" s="8">
        <f t="shared" si="1"/>
        <v>1.0000000000000004</v>
      </c>
      <c r="EC25" s="8">
        <f t="shared" si="2"/>
        <v>1.0000000000000002</v>
      </c>
      <c r="ED25" s="8">
        <f t="shared" si="18"/>
        <v>0.35821220962429001</v>
      </c>
      <c r="EE25" s="8">
        <f t="shared" si="19"/>
        <v>47.633466609371062</v>
      </c>
      <c r="EF25" s="8">
        <f t="shared" si="3"/>
        <v>52.366533390628938</v>
      </c>
      <c r="EG25" s="8">
        <f t="shared" si="20"/>
        <v>96.68970618184332</v>
      </c>
      <c r="EH25" s="8">
        <f t="shared" si="4"/>
        <v>3.3102938181566799</v>
      </c>
      <c r="EI25" s="8"/>
      <c r="EJ25" s="8">
        <f t="shared" si="21"/>
        <v>132.69063031323952</v>
      </c>
      <c r="EK25" s="8">
        <f t="shared" si="22"/>
        <v>52.814838606879661</v>
      </c>
      <c r="EM25" s="8">
        <f t="shared" si="23"/>
        <v>73.684210526315823</v>
      </c>
      <c r="EN25" s="8">
        <f t="shared" si="41"/>
        <v>135.71428571428558</v>
      </c>
      <c r="EO25" s="8"/>
      <c r="EP25" s="8"/>
      <c r="EQ25" s="8"/>
      <c r="ES25" s="8">
        <f t="shared" si="42"/>
        <v>2.0516427069301089</v>
      </c>
      <c r="ET25" s="8">
        <f t="shared" si="5"/>
        <v>1.0000000000000004</v>
      </c>
      <c r="EU25" s="8">
        <f t="shared" si="6"/>
        <v>1.0000000000000002</v>
      </c>
      <c r="EV25" s="8">
        <f t="shared" si="24"/>
        <v>0.35821220962429001</v>
      </c>
      <c r="EW25" s="8">
        <f t="shared" si="25"/>
        <v>47.633466609371062</v>
      </c>
      <c r="EX25" s="8">
        <f t="shared" si="7"/>
        <v>52.366533390628938</v>
      </c>
      <c r="EY25" s="8">
        <f t="shared" si="26"/>
        <v>96.68970618184332</v>
      </c>
      <c r="EZ25" s="8">
        <f t="shared" si="8"/>
        <v>3.3102938181566799</v>
      </c>
      <c r="FA25" s="8"/>
      <c r="FB25" s="8">
        <f t="shared" si="27"/>
        <v>132.69063031323952</v>
      </c>
      <c r="FC25" s="8">
        <f t="shared" si="28"/>
        <v>52.814838606879661</v>
      </c>
      <c r="FD25" s="8">
        <f t="shared" si="29"/>
        <v>325.04860256699675</v>
      </c>
      <c r="FE25" s="8">
        <f t="shared" si="9"/>
        <v>79.21666903039123</v>
      </c>
      <c r="FF25" s="8">
        <f t="shared" si="10"/>
        <v>162.52430128349837</v>
      </c>
      <c r="FG25" s="8">
        <f t="shared" si="30"/>
        <v>53.473961282848293</v>
      </c>
      <c r="FH25" s="8">
        <f t="shared" si="31"/>
        <v>109.70946267661871</v>
      </c>
      <c r="FI25" s="8"/>
      <c r="FJ25" s="8"/>
    </row>
    <row r="26" spans="1:166" s="1" customFormat="1">
      <c r="A26" s="35"/>
      <c r="B26" s="15"/>
      <c r="C26" s="65"/>
      <c r="D26" s="63"/>
      <c r="E26" s="15"/>
      <c r="F26" s="20"/>
      <c r="G26" s="20"/>
      <c r="H26" s="39"/>
      <c r="I26" s="39"/>
      <c r="J26" s="39"/>
      <c r="K26" s="39"/>
      <c r="L26" s="39"/>
      <c r="M26" s="39"/>
      <c r="N26" s="39"/>
      <c r="O26" s="51"/>
      <c r="AE26" s="35"/>
      <c r="BG26" s="8">
        <f t="shared" si="11"/>
        <v>8.3444130057931942E-3</v>
      </c>
      <c r="BH26" s="8">
        <f t="shared" si="32"/>
        <v>1.4152585033887977</v>
      </c>
      <c r="BI26" s="8"/>
      <c r="BJ26" s="8">
        <f t="shared" si="12"/>
        <v>0.5888708751441587</v>
      </c>
      <c r="BK26" s="8">
        <f t="shared" si="33"/>
        <v>1.2004702785682557</v>
      </c>
      <c r="BL26" s="8"/>
      <c r="BM26" s="8"/>
      <c r="BN26" s="8"/>
      <c r="BO26" s="8"/>
      <c r="BP26" s="8"/>
      <c r="BQ26" s="8"/>
      <c r="BR26" s="8"/>
      <c r="BS26" s="8"/>
      <c r="BT26" s="8"/>
      <c r="BU26" s="8"/>
      <c r="BV26" s="8">
        <f t="shared" si="13"/>
        <v>8.2261454166179887E-2</v>
      </c>
      <c r="BW26" s="8">
        <f t="shared" si="34"/>
        <v>1.5539460344374649</v>
      </c>
      <c r="BX26" s="8"/>
      <c r="BY26" s="8">
        <f t="shared" si="14"/>
        <v>0.96722065438551963</v>
      </c>
      <c r="BZ26" s="8">
        <f t="shared" si="35"/>
        <v>1.2078745065618433</v>
      </c>
      <c r="CA26" s="8"/>
      <c r="CB26" s="8"/>
      <c r="CC26" s="8"/>
      <c r="CD26" s="8"/>
      <c r="CE26" s="8"/>
      <c r="CF26" s="8"/>
      <c r="CG26" s="8"/>
      <c r="CH26" s="8"/>
      <c r="CI26" s="8"/>
      <c r="CK26" s="8">
        <f t="shared" si="15"/>
        <v>3.0412814475401642</v>
      </c>
      <c r="CL26" s="8">
        <f t="shared" si="36"/>
        <v>112.64687738875125</v>
      </c>
      <c r="CM26" s="8"/>
      <c r="CN26" s="8">
        <f t="shared" si="16"/>
        <v>61.92898382944616</v>
      </c>
      <c r="CO26" s="8">
        <f t="shared" si="37"/>
        <v>90.24007191759739</v>
      </c>
      <c r="CP26" s="8"/>
      <c r="CQ26" s="8"/>
      <c r="CR26" s="8"/>
      <c r="CS26" s="8"/>
      <c r="CT26" s="8"/>
      <c r="CU26" s="8"/>
      <c r="CV26" s="8"/>
      <c r="CW26" s="8"/>
      <c r="CX26" s="8"/>
      <c r="CY26" s="8"/>
      <c r="CZ26" s="8"/>
      <c r="DA26" s="8"/>
      <c r="DU26" s="8">
        <f t="shared" si="17"/>
        <v>15.691440513012166</v>
      </c>
      <c r="DV26" s="8">
        <f t="shared" si="38"/>
        <v>84.326703219705649</v>
      </c>
      <c r="DX26" s="8">
        <f t="shared" si="0"/>
        <v>28.572454456791903</v>
      </c>
      <c r="DY26" s="8">
        <f t="shared" si="39"/>
        <v>59.799999999999976</v>
      </c>
      <c r="EA26" s="8">
        <f t="shared" si="40"/>
        <v>2.1393777763258175</v>
      </c>
      <c r="EB26" s="8">
        <f t="shared" si="1"/>
        <v>1.0000000000000004</v>
      </c>
      <c r="EC26" s="8">
        <f t="shared" si="2"/>
        <v>1.0000000000000002</v>
      </c>
      <c r="ED26" s="8">
        <f t="shared" si="18"/>
        <v>0.33741216984232908</v>
      </c>
      <c r="EE26" s="8">
        <f t="shared" si="19"/>
        <v>50.768016473561154</v>
      </c>
      <c r="EF26" s="8">
        <f t="shared" si="3"/>
        <v>49.231983526438846</v>
      </c>
      <c r="EG26" s="8">
        <f t="shared" si="20"/>
        <v>97.068564049300463</v>
      </c>
      <c r="EH26" s="8">
        <f t="shared" si="4"/>
        <v>2.9314359506995373</v>
      </c>
      <c r="EI26" s="8"/>
      <c r="EJ26" s="8">
        <f t="shared" si="21"/>
        <v>134.41123390230078</v>
      </c>
      <c r="EK26" s="8">
        <f t="shared" si="22"/>
        <v>49.209904167676065</v>
      </c>
      <c r="EM26" s="8">
        <f t="shared" si="23"/>
        <v>71.428571428571445</v>
      </c>
      <c r="EN26" s="8">
        <f t="shared" si="41"/>
        <v>139.99999999999986</v>
      </c>
      <c r="EO26" s="8"/>
      <c r="EP26" s="8"/>
      <c r="EQ26" s="8"/>
      <c r="ES26" s="8">
        <f t="shared" si="42"/>
        <v>2.1393777763258175</v>
      </c>
      <c r="ET26" s="8">
        <f t="shared" si="5"/>
        <v>1.0000000000000004</v>
      </c>
      <c r="EU26" s="8">
        <f t="shared" si="6"/>
        <v>1.0000000000000002</v>
      </c>
      <c r="EV26" s="8">
        <f t="shared" si="24"/>
        <v>0.33741216984232908</v>
      </c>
      <c r="EW26" s="8">
        <f t="shared" si="25"/>
        <v>50.768016473561154</v>
      </c>
      <c r="EX26" s="8">
        <f t="shared" si="7"/>
        <v>49.231983526438846</v>
      </c>
      <c r="EY26" s="8">
        <f t="shared" si="26"/>
        <v>97.068564049300463</v>
      </c>
      <c r="EZ26" s="8">
        <f t="shared" si="8"/>
        <v>2.9314359506995373</v>
      </c>
      <c r="FA26" s="8"/>
      <c r="FB26" s="8">
        <f t="shared" si="27"/>
        <v>134.41123390230078</v>
      </c>
      <c r="FC26" s="8">
        <f t="shared" si="28"/>
        <v>49.209904167676065</v>
      </c>
      <c r="FD26" s="8">
        <f t="shared" si="29"/>
        <v>336.76631086678964</v>
      </c>
      <c r="FE26" s="8">
        <f t="shared" si="9"/>
        <v>78.706602123621778</v>
      </c>
      <c r="FF26" s="8">
        <f t="shared" si="10"/>
        <v>168.38315543339482</v>
      </c>
      <c r="FG26" s="8">
        <f t="shared" si="30"/>
        <v>55.704631778679001</v>
      </c>
      <c r="FH26" s="8">
        <f t="shared" si="31"/>
        <v>119.17325126571876</v>
      </c>
      <c r="FI26" s="8"/>
      <c r="FJ26" s="8"/>
    </row>
    <row r="27" spans="1:166" s="1" customFormat="1">
      <c r="A27" s="35"/>
      <c r="B27" s="15"/>
      <c r="C27" s="15"/>
      <c r="D27" s="15"/>
      <c r="E27" s="15"/>
      <c r="F27" s="15"/>
      <c r="G27" s="15"/>
      <c r="H27" s="15"/>
      <c r="I27" s="15"/>
      <c r="J27" s="15"/>
      <c r="K27" s="15"/>
      <c r="L27" s="15"/>
      <c r="M27" s="24"/>
      <c r="N27" s="24"/>
      <c r="O27" s="51"/>
      <c r="AE27" s="35"/>
      <c r="BG27" s="8">
        <f t="shared" si="11"/>
        <v>7.0764842723711969E-3</v>
      </c>
      <c r="BH27" s="8">
        <f t="shared" si="32"/>
        <v>1.4570257531467405</v>
      </c>
      <c r="BI27" s="8"/>
      <c r="BJ27" s="8">
        <f t="shared" si="12"/>
        <v>0.58406096754703174</v>
      </c>
      <c r="BK27" s="8">
        <f t="shared" si="33"/>
        <v>1.257579544384809</v>
      </c>
      <c r="BL27" s="8"/>
      <c r="BM27" s="8"/>
      <c r="BN27" s="8"/>
      <c r="BO27" s="8"/>
      <c r="BP27" s="8"/>
      <c r="BQ27" s="8"/>
      <c r="BR27" s="8"/>
      <c r="BS27" s="8"/>
      <c r="BT27" s="8"/>
      <c r="BU27" s="8"/>
      <c r="BV27" s="8">
        <f t="shared" si="13"/>
        <v>7.3324325588460471E-2</v>
      </c>
      <c r="BW27" s="8">
        <f t="shared" si="34"/>
        <v>1.5858070319776461</v>
      </c>
      <c r="BX27" s="8"/>
      <c r="BY27" s="8">
        <f t="shared" si="14"/>
        <v>0.95943831301396676</v>
      </c>
      <c r="BZ27" s="8">
        <f t="shared" si="35"/>
        <v>1.2644548989502831</v>
      </c>
      <c r="CA27" s="8"/>
      <c r="CB27" s="8"/>
      <c r="CC27" s="8"/>
      <c r="CD27" s="8"/>
      <c r="CE27" s="8"/>
      <c r="CF27" s="8"/>
      <c r="CG27" s="8"/>
      <c r="CH27" s="8"/>
      <c r="CI27" s="8"/>
      <c r="CK27" s="8">
        <f t="shared" si="15"/>
        <v>2.6634621201375737</v>
      </c>
      <c r="CL27" s="8">
        <f t="shared" si="36"/>
        <v>115.31495757526903</v>
      </c>
      <c r="CM27" s="8"/>
      <c r="CN27" s="8">
        <f t="shared" si="16"/>
        <v>61.425941727946451</v>
      </c>
      <c r="CO27" s="8">
        <f t="shared" si="37"/>
        <v>94.508638209197571</v>
      </c>
      <c r="CP27" s="8"/>
      <c r="CQ27" s="8"/>
      <c r="CR27" s="8"/>
      <c r="CS27" s="8"/>
      <c r="CT27" s="8"/>
      <c r="CU27" s="8"/>
      <c r="CV27" s="8"/>
      <c r="CW27" s="8"/>
      <c r="CX27" s="8"/>
      <c r="CY27" s="8"/>
      <c r="CZ27" s="8"/>
      <c r="DA27" s="8"/>
      <c r="DU27" s="8">
        <f t="shared" si="17"/>
        <v>14.561480483174384</v>
      </c>
      <c r="DV27" s="8">
        <f t="shared" si="38"/>
        <v>85.446224418298101</v>
      </c>
      <c r="DX27" s="8">
        <f t="shared" si="0"/>
        <v>27.656608453328033</v>
      </c>
      <c r="DY27" s="8">
        <f t="shared" si="39"/>
        <v>62.599999999999973</v>
      </c>
      <c r="EA27" s="8">
        <f t="shared" si="40"/>
        <v>2.2271128457215261</v>
      </c>
      <c r="EB27" s="8">
        <f t="shared" si="1"/>
        <v>1.0000000000000004</v>
      </c>
      <c r="EC27" s="8">
        <f t="shared" si="2"/>
        <v>1.0000000000000002</v>
      </c>
      <c r="ED27" s="8">
        <f t="shared" si="18"/>
        <v>0.31858505274563093</v>
      </c>
      <c r="EE27" s="8">
        <f t="shared" si="19"/>
        <v>53.958157114752524</v>
      </c>
      <c r="EF27" s="8">
        <f t="shared" si="3"/>
        <v>46.041842885247476</v>
      </c>
      <c r="EG27" s="8">
        <f t="shared" si="20"/>
        <v>97.411486539275998</v>
      </c>
      <c r="EH27" s="8">
        <f t="shared" si="4"/>
        <v>2.5885134607240019</v>
      </c>
      <c r="EI27" s="8"/>
      <c r="EJ27" s="8">
        <f t="shared" si="21"/>
        <v>136.05278487446947</v>
      </c>
      <c r="EK27" s="8">
        <f t="shared" si="22"/>
        <v>45.626544836587989</v>
      </c>
      <c r="EM27" s="8">
        <f t="shared" si="23"/>
        <v>69.306930693069347</v>
      </c>
      <c r="EN27" s="8">
        <f t="shared" si="41"/>
        <v>144.28571428571414</v>
      </c>
      <c r="EO27" s="8"/>
      <c r="EP27" s="8"/>
      <c r="EQ27" s="8"/>
      <c r="ES27" s="8">
        <f t="shared" si="42"/>
        <v>2.2271128457215261</v>
      </c>
      <c r="ET27" s="8">
        <f t="shared" si="5"/>
        <v>1.0000000000000004</v>
      </c>
      <c r="EU27" s="8">
        <f t="shared" si="6"/>
        <v>1.0000000000000002</v>
      </c>
      <c r="EV27" s="8">
        <f t="shared" si="24"/>
        <v>0.31858505274563093</v>
      </c>
      <c r="EW27" s="8">
        <f t="shared" si="25"/>
        <v>53.958157114752524</v>
      </c>
      <c r="EX27" s="8">
        <f t="shared" si="7"/>
        <v>46.041842885247476</v>
      </c>
      <c r="EY27" s="8">
        <f t="shared" si="26"/>
        <v>97.411486539275998</v>
      </c>
      <c r="EZ27" s="8">
        <f t="shared" si="8"/>
        <v>2.5885134607240019</v>
      </c>
      <c r="FA27" s="8"/>
      <c r="FB27" s="8">
        <f t="shared" si="27"/>
        <v>136.05278487446947</v>
      </c>
      <c r="FC27" s="8">
        <f t="shared" si="28"/>
        <v>45.626544836587989</v>
      </c>
      <c r="FD27" s="8">
        <f t="shared" si="29"/>
        <v>348.63144972670631</v>
      </c>
      <c r="FE27" s="8">
        <f t="shared" si="9"/>
        <v>78.269821485798772</v>
      </c>
      <c r="FF27" s="8">
        <f t="shared" si="10"/>
        <v>174.31572486335315</v>
      </c>
      <c r="FG27" s="8">
        <f t="shared" si="30"/>
        <v>57.782963388670694</v>
      </c>
      <c r="FH27" s="8">
        <f t="shared" si="31"/>
        <v>128.68918002676517</v>
      </c>
      <c r="FI27" s="8"/>
      <c r="FJ27" s="8"/>
    </row>
    <row r="28" spans="1:166" s="1" customFormat="1" ht="15.75" customHeight="1">
      <c r="A28" s="35"/>
      <c r="B28" s="15"/>
      <c r="C28" s="15"/>
      <c r="D28" s="15"/>
      <c r="E28" s="15"/>
      <c r="F28" s="15"/>
      <c r="G28" s="15"/>
      <c r="H28" s="15"/>
      <c r="I28" s="15"/>
      <c r="J28" s="15"/>
      <c r="K28" s="15"/>
      <c r="L28" s="15"/>
      <c r="M28" s="64"/>
      <c r="N28" s="64"/>
      <c r="O28" s="51"/>
      <c r="P28" s="35"/>
      <c r="Q28" s="35"/>
      <c r="R28" s="50" t="s">
        <v>54</v>
      </c>
      <c r="S28" s="35"/>
      <c r="T28" s="35"/>
      <c r="U28" s="35"/>
      <c r="V28" s="35"/>
      <c r="W28" s="50" t="s">
        <v>60</v>
      </c>
      <c r="X28" s="35"/>
      <c r="Y28" s="35"/>
      <c r="Z28" s="35"/>
      <c r="AA28" s="35"/>
      <c r="AB28" s="50" t="s">
        <v>61</v>
      </c>
      <c r="AC28" s="35"/>
      <c r="AD28" s="35"/>
      <c r="AE28" s="35"/>
      <c r="BG28" s="8">
        <f t="shared" si="11"/>
        <v>6.0292382938179684E-3</v>
      </c>
      <c r="BH28" s="8">
        <f t="shared" si="32"/>
        <v>1.4987930029046834</v>
      </c>
      <c r="BI28" s="8"/>
      <c r="BJ28" s="8">
        <f t="shared" si="12"/>
        <v>0.5795014230202481</v>
      </c>
      <c r="BK28" s="8">
        <f t="shared" si="33"/>
        <v>1.3146888102013623</v>
      </c>
      <c r="BL28" s="8"/>
      <c r="BM28" s="8"/>
      <c r="BN28" s="8"/>
      <c r="BO28" s="8"/>
      <c r="BP28" s="8"/>
      <c r="BQ28" s="8"/>
      <c r="BR28" s="8"/>
      <c r="BS28" s="8"/>
      <c r="BT28" s="8"/>
      <c r="BU28" s="8"/>
      <c r="BV28" s="8">
        <f t="shared" si="13"/>
        <v>6.5507856039820039E-2</v>
      </c>
      <c r="BW28" s="8">
        <f t="shared" si="34"/>
        <v>1.6176680295178272</v>
      </c>
      <c r="BX28" s="8"/>
      <c r="BY28" s="8">
        <f t="shared" si="14"/>
        <v>0.95205526961836973</v>
      </c>
      <c r="BZ28" s="8">
        <f t="shared" si="35"/>
        <v>1.3210352913387229</v>
      </c>
      <c r="CA28" s="8"/>
      <c r="CB28" s="8"/>
      <c r="CC28" s="8"/>
      <c r="CD28" s="8"/>
      <c r="CE28" s="8"/>
      <c r="CF28" s="8"/>
      <c r="CG28" s="8"/>
      <c r="CH28" s="8"/>
      <c r="CI28" s="8"/>
      <c r="CK28" s="8">
        <f t="shared" si="15"/>
        <v>2.3396680926362783</v>
      </c>
      <c r="CL28" s="8">
        <f t="shared" si="36"/>
        <v>117.98303776178682</v>
      </c>
      <c r="CM28" s="8"/>
      <c r="CN28" s="8">
        <f t="shared" si="16"/>
        <v>60.948945393093801</v>
      </c>
      <c r="CO28" s="8">
        <f t="shared" si="37"/>
        <v>98.777204500797751</v>
      </c>
      <c r="CP28" s="8"/>
      <c r="CQ28" s="8"/>
      <c r="CR28" s="8"/>
      <c r="CS28" s="8"/>
      <c r="CT28" s="8"/>
      <c r="CU28" s="8"/>
      <c r="CV28" s="8"/>
      <c r="CW28" s="8"/>
      <c r="CX28" s="8"/>
      <c r="CY28" s="8"/>
      <c r="CZ28" s="8"/>
      <c r="DA28" s="8"/>
      <c r="DU28" s="8">
        <f t="shared" si="17"/>
        <v>13.526042621824425</v>
      </c>
      <c r="DV28" s="8">
        <f t="shared" si="38"/>
        <v>86.565745616890553</v>
      </c>
      <c r="DX28" s="8">
        <f t="shared" si="0"/>
        <v>26.656306364309714</v>
      </c>
      <c r="DY28" s="8">
        <f t="shared" si="39"/>
        <v>65.399999999999977</v>
      </c>
      <c r="EA28" s="8">
        <f t="shared" si="40"/>
        <v>2.3148479151172348</v>
      </c>
      <c r="EB28" s="8">
        <f t="shared" si="1"/>
        <v>1.0000000000000004</v>
      </c>
      <c r="EC28" s="8">
        <f t="shared" si="2"/>
        <v>1.0000000000000002</v>
      </c>
      <c r="ED28" s="8">
        <f t="shared" si="18"/>
        <v>0.30147661053900765</v>
      </c>
      <c r="EE28" s="8">
        <f t="shared" si="19"/>
        <v>57.202625838887649</v>
      </c>
      <c r="EF28" s="8">
        <f t="shared" si="3"/>
        <v>42.797374161112351</v>
      </c>
      <c r="EG28" s="8">
        <f t="shared" si="20"/>
        <v>97.723104593753803</v>
      </c>
      <c r="EH28" s="8">
        <f t="shared" si="4"/>
        <v>2.2768954062461972</v>
      </c>
      <c r="EI28" s="8"/>
      <c r="EJ28" s="8">
        <f t="shared" si="21"/>
        <v>137.62276733620899</v>
      </c>
      <c r="EK28" s="8">
        <f t="shared" si="22"/>
        <v>42.061643826578667</v>
      </c>
      <c r="EM28" s="8">
        <f t="shared" si="23"/>
        <v>67.307692307692349</v>
      </c>
      <c r="EN28" s="8">
        <f t="shared" si="41"/>
        <v>148.57142857142841</v>
      </c>
      <c r="EO28" s="8"/>
      <c r="EP28" s="8"/>
      <c r="EQ28" s="8"/>
      <c r="ES28" s="8">
        <f t="shared" si="42"/>
        <v>2.3148479151172348</v>
      </c>
      <c r="ET28" s="8">
        <f t="shared" si="5"/>
        <v>1.0000000000000004</v>
      </c>
      <c r="EU28" s="8">
        <f t="shared" si="6"/>
        <v>1.0000000000000002</v>
      </c>
      <c r="EV28" s="8">
        <f t="shared" si="24"/>
        <v>0.30147661053900765</v>
      </c>
      <c r="EW28" s="8">
        <f t="shared" si="25"/>
        <v>57.202625838887649</v>
      </c>
      <c r="EX28" s="8">
        <f t="shared" si="7"/>
        <v>42.797374161112351</v>
      </c>
      <c r="EY28" s="8">
        <f t="shared" si="26"/>
        <v>97.723104593753803</v>
      </c>
      <c r="EZ28" s="8">
        <f t="shared" si="8"/>
        <v>2.2768954062461972</v>
      </c>
      <c r="FA28" s="8"/>
      <c r="FB28" s="8">
        <f t="shared" si="27"/>
        <v>137.62276733620899</v>
      </c>
      <c r="FC28" s="8">
        <f t="shared" si="28"/>
        <v>42.061643826578667</v>
      </c>
      <c r="FD28" s="8">
        <f t="shared" si="29"/>
        <v>360.63741986746635</v>
      </c>
      <c r="FE28" s="8">
        <f t="shared" si="9"/>
        <v>77.896568822578999</v>
      </c>
      <c r="FF28" s="8">
        <f t="shared" si="10"/>
        <v>180.31870993373317</v>
      </c>
      <c r="FG28" s="8">
        <f t="shared" si="30"/>
        <v>59.726198513629996</v>
      </c>
      <c r="FH28" s="8">
        <f t="shared" si="31"/>
        <v>138.25706610715451</v>
      </c>
      <c r="FI28" s="8"/>
      <c r="FJ28" s="8"/>
    </row>
    <row r="29" spans="1:166" s="1" customFormat="1">
      <c r="A29" s="35"/>
      <c r="B29" s="15"/>
      <c r="C29" s="53" t="s">
        <v>63</v>
      </c>
      <c r="D29" s="15"/>
      <c r="E29" s="15"/>
      <c r="F29" s="15"/>
      <c r="G29" s="15"/>
      <c r="H29" s="15"/>
      <c r="I29" s="24"/>
      <c r="J29" s="24"/>
      <c r="K29" s="24"/>
      <c r="L29" s="24"/>
      <c r="M29" s="64"/>
      <c r="N29" s="64"/>
      <c r="O29" s="51"/>
      <c r="AE29" s="35"/>
      <c r="BG29" s="8">
        <f t="shared" si="11"/>
        <v>5.1596384351384108E-3</v>
      </c>
      <c r="BH29" s="8">
        <f t="shared" si="32"/>
        <v>1.5405602526626263</v>
      </c>
      <c r="BI29" s="8"/>
      <c r="BJ29" s="8">
        <f t="shared" si="12"/>
        <v>0.57516915139583502</v>
      </c>
      <c r="BK29" s="8">
        <f t="shared" si="33"/>
        <v>1.3717980760179156</v>
      </c>
      <c r="BL29" s="8"/>
      <c r="BM29" s="8"/>
      <c r="BN29" s="8"/>
      <c r="BO29" s="8"/>
      <c r="BP29" s="8"/>
      <c r="BQ29" s="8"/>
      <c r="BR29" s="8"/>
      <c r="BS29" s="8"/>
      <c r="BT29" s="8"/>
      <c r="BU29" s="8"/>
      <c r="BV29" s="8">
        <f t="shared" si="13"/>
        <v>5.8653447906062472E-2</v>
      </c>
      <c r="BW29" s="8">
        <f t="shared" si="34"/>
        <v>1.6495290270580083</v>
      </c>
      <c r="BX29" s="8"/>
      <c r="BY29" s="8">
        <f t="shared" si="14"/>
        <v>0.94503520229281923</v>
      </c>
      <c r="BZ29" s="8">
        <f t="shared" si="35"/>
        <v>1.3776156837271627</v>
      </c>
      <c r="CA29" s="8"/>
      <c r="CB29" s="8"/>
      <c r="CC29" s="8"/>
      <c r="CD29" s="8"/>
      <c r="CE29" s="8"/>
      <c r="CF29" s="8"/>
      <c r="CG29" s="8"/>
      <c r="CH29" s="8"/>
      <c r="CI29" s="8"/>
      <c r="CK29" s="8">
        <f t="shared" si="15"/>
        <v>2.0612034105926749</v>
      </c>
      <c r="CL29" s="8">
        <f t="shared" si="36"/>
        <v>120.6511179483046</v>
      </c>
      <c r="CM29" s="8"/>
      <c r="CN29" s="8">
        <f t="shared" si="16"/>
        <v>60.495604868711993</v>
      </c>
      <c r="CO29" s="8">
        <f t="shared" si="37"/>
        <v>103.04577079239793</v>
      </c>
      <c r="CP29" s="8"/>
      <c r="CQ29" s="8"/>
      <c r="CR29" s="8"/>
      <c r="CS29" s="8"/>
      <c r="CT29" s="8"/>
      <c r="CU29" s="8"/>
      <c r="CV29" s="8"/>
      <c r="CW29" s="8"/>
      <c r="CX29" s="8"/>
      <c r="CY29" s="8"/>
      <c r="CZ29" s="8"/>
      <c r="DA29" s="8"/>
      <c r="DU29" s="8">
        <f t="shared" si="17"/>
        <v>12.576147251284798</v>
      </c>
      <c r="DV29" s="8">
        <f t="shared" si="38"/>
        <v>87.685266815483004</v>
      </c>
      <c r="DX29" s="8">
        <f t="shared" si="0"/>
        <v>25.555906764110887</v>
      </c>
      <c r="DY29" s="8">
        <f t="shared" si="39"/>
        <v>68.199999999999974</v>
      </c>
      <c r="EA29" s="8">
        <f t="shared" si="40"/>
        <v>2.4025829845129434</v>
      </c>
      <c r="EB29" s="8">
        <f t="shared" si="1"/>
        <v>1.0000000000000004</v>
      </c>
      <c r="EC29" s="8">
        <f t="shared" si="2"/>
        <v>1.0000000000000002</v>
      </c>
      <c r="ED29" s="8">
        <f t="shared" si="18"/>
        <v>0.28587338133188028</v>
      </c>
      <c r="EE29" s="8">
        <f t="shared" si="19"/>
        <v>60.500235831671468</v>
      </c>
      <c r="EF29" s="8">
        <f t="shared" si="3"/>
        <v>39.499764168328532</v>
      </c>
      <c r="EG29" s="8">
        <f t="shared" si="20"/>
        <v>98.007306268597915</v>
      </c>
      <c r="EH29" s="8">
        <f t="shared" si="4"/>
        <v>1.9926937314020847</v>
      </c>
      <c r="EI29" s="8"/>
      <c r="EJ29" s="8">
        <f t="shared" si="21"/>
        <v>139.12765632175254</v>
      </c>
      <c r="EK29" s="8">
        <f t="shared" si="22"/>
        <v>38.512493211050803</v>
      </c>
      <c r="EM29" s="8">
        <f t="shared" si="23"/>
        <v>65.420560747663586</v>
      </c>
      <c r="EN29" s="8">
        <f t="shared" si="41"/>
        <v>152.85714285714269</v>
      </c>
      <c r="EO29" s="8"/>
      <c r="EP29" s="8"/>
      <c r="EQ29" s="8"/>
      <c r="ES29" s="8">
        <f t="shared" si="42"/>
        <v>2.4025829845129434</v>
      </c>
      <c r="ET29" s="8">
        <f t="shared" si="5"/>
        <v>1.0000000000000004</v>
      </c>
      <c r="EU29" s="8">
        <f t="shared" si="6"/>
        <v>1.0000000000000002</v>
      </c>
      <c r="EV29" s="8">
        <f t="shared" si="24"/>
        <v>0.28587338133188028</v>
      </c>
      <c r="EW29" s="8">
        <f t="shared" si="25"/>
        <v>60.500235831671468</v>
      </c>
      <c r="EX29" s="8">
        <f t="shared" si="7"/>
        <v>39.499764168328532</v>
      </c>
      <c r="EY29" s="8">
        <f t="shared" si="26"/>
        <v>98.007306268597915</v>
      </c>
      <c r="EZ29" s="8">
        <f t="shared" si="8"/>
        <v>1.9926937314020847</v>
      </c>
      <c r="FA29" s="8"/>
      <c r="FB29" s="8">
        <f t="shared" si="27"/>
        <v>139.12765632175254</v>
      </c>
      <c r="FC29" s="8">
        <f t="shared" si="28"/>
        <v>38.512493211050803</v>
      </c>
      <c r="FD29" s="8">
        <f t="shared" si="29"/>
        <v>372.77823296485809</v>
      </c>
      <c r="FE29" s="8">
        <f t="shared" si="9"/>
        <v>77.578638358755484</v>
      </c>
      <c r="FF29" s="8">
        <f t="shared" si="10"/>
        <v>186.38911648242905</v>
      </c>
      <c r="FG29" s="8">
        <f t="shared" si="30"/>
        <v>61.549017962997056</v>
      </c>
      <c r="FH29" s="8">
        <f t="shared" si="31"/>
        <v>147.87662327137824</v>
      </c>
      <c r="FI29" s="8"/>
      <c r="FJ29" s="8"/>
    </row>
    <row r="30" spans="1:166" s="1" customFormat="1">
      <c r="A30" s="35"/>
      <c r="B30" s="15"/>
      <c r="C30" s="53" t="s">
        <v>64</v>
      </c>
      <c r="D30" s="39"/>
      <c r="E30" s="39"/>
      <c r="F30" s="39"/>
      <c r="G30" s="39"/>
      <c r="H30" s="39"/>
      <c r="I30" s="26"/>
      <c r="J30" s="26"/>
      <c r="K30" s="26"/>
      <c r="L30" s="26"/>
      <c r="M30" s="19"/>
      <c r="N30" s="19"/>
      <c r="O30" s="51"/>
      <c r="P30" s="86"/>
      <c r="Q30" s="86"/>
      <c r="R30" s="86"/>
      <c r="S30" s="86"/>
      <c r="T30" s="86"/>
      <c r="U30" s="86"/>
      <c r="V30" s="86"/>
      <c r="W30" s="86"/>
      <c r="X30" s="86"/>
      <c r="Y30" s="86"/>
      <c r="Z30" s="86"/>
      <c r="AA30" s="86"/>
      <c r="AB30" s="86"/>
      <c r="AC30" s="86"/>
      <c r="AD30" s="86"/>
      <c r="AE30" s="67"/>
      <c r="AF30" s="66"/>
      <c r="AG30" s="66"/>
      <c r="AH30" s="66"/>
      <c r="AI30" s="66"/>
      <c r="AJ30" s="86"/>
      <c r="AK30" s="86"/>
      <c r="AL30" s="86"/>
      <c r="AM30" s="86"/>
      <c r="AN30" s="86"/>
      <c r="AO30" s="86"/>
      <c r="AP30" s="86"/>
      <c r="AQ30" s="86"/>
      <c r="AR30" s="86"/>
      <c r="AS30" s="86"/>
      <c r="BG30" s="8">
        <f t="shared" si="11"/>
        <v>4.4338980593682763E-3</v>
      </c>
      <c r="BH30" s="8">
        <f t="shared" si="32"/>
        <v>1.5823275024205692</v>
      </c>
      <c r="BI30" s="8"/>
      <c r="BJ30" s="8">
        <f t="shared" si="12"/>
        <v>0.57104404446287182</v>
      </c>
      <c r="BK30" s="8">
        <f t="shared" si="33"/>
        <v>1.4289073418344689</v>
      </c>
      <c r="BL30" s="8"/>
      <c r="BM30" s="8"/>
      <c r="BN30" s="8"/>
      <c r="BO30" s="8"/>
      <c r="BP30" s="8"/>
      <c r="BQ30" s="8"/>
      <c r="BR30" s="8"/>
      <c r="BS30" s="8"/>
      <c r="BT30" s="8"/>
      <c r="BU30" s="8"/>
      <c r="BV30" s="8">
        <f t="shared" si="13"/>
        <v>5.2627413148949413E-2</v>
      </c>
      <c r="BW30" s="8">
        <f t="shared" si="34"/>
        <v>1.6813900245981894</v>
      </c>
      <c r="BX30" s="8"/>
      <c r="BY30" s="8">
        <f t="shared" si="14"/>
        <v>0.93834641824723375</v>
      </c>
      <c r="BZ30" s="8">
        <f t="shared" si="35"/>
        <v>1.4341960761156025</v>
      </c>
      <c r="CA30" s="8"/>
      <c r="CB30" s="8"/>
      <c r="CC30" s="8"/>
      <c r="CD30" s="8"/>
      <c r="CE30" s="8"/>
      <c r="CF30" s="8"/>
      <c r="CG30" s="8"/>
      <c r="CH30" s="8"/>
      <c r="CI30" s="8"/>
      <c r="CK30" s="8">
        <f t="shared" si="15"/>
        <v>1.8209216074992312</v>
      </c>
      <c r="CL30" s="8">
        <f t="shared" si="36"/>
        <v>123.31919813482239</v>
      </c>
      <c r="CM30" s="8"/>
      <c r="CN30" s="8">
        <f t="shared" si="16"/>
        <v>60.063837347622616</v>
      </c>
      <c r="CO30" s="8">
        <f t="shared" si="37"/>
        <v>107.31433708399811</v>
      </c>
      <c r="CP30" s="8"/>
      <c r="CQ30" s="8"/>
      <c r="CR30" s="8"/>
      <c r="CS30" s="8"/>
      <c r="CT30" s="8"/>
      <c r="CU30" s="8"/>
      <c r="CV30" s="8"/>
      <c r="CW30" s="8"/>
      <c r="CX30" s="8"/>
      <c r="CY30" s="8"/>
      <c r="CZ30" s="8"/>
      <c r="DA30" s="8"/>
      <c r="DU30" s="8">
        <f t="shared" si="17"/>
        <v>11.703767182114913</v>
      </c>
      <c r="DV30" s="8">
        <f t="shared" si="38"/>
        <v>88.804788014075456</v>
      </c>
      <c r="DX30" s="8">
        <f t="shared" si="0"/>
        <v>24.335144487432657</v>
      </c>
      <c r="DY30" s="8">
        <f t="shared" si="39"/>
        <v>70.999999999999972</v>
      </c>
      <c r="EA30" s="8">
        <f t="shared" si="40"/>
        <v>2.490318053908652</v>
      </c>
      <c r="EB30" s="8">
        <f t="shared" si="1"/>
        <v>1.0000000000000004</v>
      </c>
      <c r="EC30" s="8">
        <f t="shared" si="2"/>
        <v>1.0000000000000002</v>
      </c>
      <c r="ED30" s="8">
        <f t="shared" si="18"/>
        <v>0.27159494964315822</v>
      </c>
      <c r="EE30" s="8">
        <f t="shared" si="19"/>
        <v>63.84986896980179</v>
      </c>
      <c r="EF30" s="8">
        <f t="shared" si="3"/>
        <v>36.15013103019821</v>
      </c>
      <c r="EG30" s="8">
        <f t="shared" si="20"/>
        <v>98.267377702928215</v>
      </c>
      <c r="EH30" s="8">
        <f t="shared" si="4"/>
        <v>1.7326222970717851</v>
      </c>
      <c r="EI30" s="8"/>
      <c r="EJ30" s="8">
        <f t="shared" si="21"/>
        <v>140.57308882120546</v>
      </c>
      <c r="EK30" s="8">
        <f t="shared" si="22"/>
        <v>34.976729921107697</v>
      </c>
      <c r="EM30" s="8">
        <f t="shared" si="23"/>
        <v>63.636363636363683</v>
      </c>
      <c r="EN30" s="8">
        <f t="shared" si="41"/>
        <v>157.14285714285697</v>
      </c>
      <c r="EO30" s="8"/>
      <c r="EP30" s="8"/>
      <c r="EQ30" s="8"/>
      <c r="ES30" s="8">
        <f t="shared" si="42"/>
        <v>2.490318053908652</v>
      </c>
      <c r="ET30" s="8">
        <f t="shared" si="5"/>
        <v>1.0000000000000004</v>
      </c>
      <c r="EU30" s="8">
        <f t="shared" si="6"/>
        <v>1.0000000000000002</v>
      </c>
      <c r="EV30" s="8">
        <f t="shared" si="24"/>
        <v>0.27159494964315822</v>
      </c>
      <c r="EW30" s="8">
        <f t="shared" si="25"/>
        <v>63.84986896980179</v>
      </c>
      <c r="EX30" s="8">
        <f t="shared" si="7"/>
        <v>36.15013103019821</v>
      </c>
      <c r="EY30" s="8">
        <f t="shared" si="26"/>
        <v>98.267377702928215</v>
      </c>
      <c r="EZ30" s="8">
        <f t="shared" si="8"/>
        <v>1.7326222970717851</v>
      </c>
      <c r="FA30" s="8"/>
      <c r="FB30" s="8">
        <f t="shared" si="27"/>
        <v>140.57308882120546</v>
      </c>
      <c r="FC30" s="8">
        <f t="shared" si="28"/>
        <v>34.976729921107697</v>
      </c>
      <c r="FD30" s="8">
        <f t="shared" si="29"/>
        <v>385.04843090626014</v>
      </c>
      <c r="FE30" s="8">
        <f t="shared" si="9"/>
        <v>77.309087146903082</v>
      </c>
      <c r="FF30" s="8">
        <f t="shared" si="10"/>
        <v>192.52421545313007</v>
      </c>
      <c r="FG30" s="8">
        <f t="shared" si="30"/>
        <v>63.264001674302378</v>
      </c>
      <c r="FH30" s="8">
        <f t="shared" si="31"/>
        <v>157.54748553202236</v>
      </c>
      <c r="FI30" s="8"/>
      <c r="FJ30" s="8"/>
    </row>
    <row r="31" spans="1:166" s="1" customFormat="1">
      <c r="A31" s="35"/>
      <c r="B31" s="15"/>
      <c r="C31" s="53" t="s">
        <v>65</v>
      </c>
      <c r="D31" s="39"/>
      <c r="E31" s="39"/>
      <c r="F31" s="39"/>
      <c r="G31" s="39"/>
      <c r="H31" s="39"/>
      <c r="I31" s="26"/>
      <c r="J31" s="26"/>
      <c r="K31" s="26"/>
      <c r="L31" s="26"/>
      <c r="M31" s="15"/>
      <c r="N31" s="15"/>
      <c r="O31" s="51"/>
      <c r="P31" s="12"/>
      <c r="Q31" s="12"/>
      <c r="R31" s="12"/>
      <c r="S31" s="12"/>
      <c r="T31" s="12"/>
      <c r="U31" s="12"/>
      <c r="V31" s="12"/>
      <c r="W31" s="12"/>
      <c r="X31" s="12"/>
      <c r="Y31" s="12"/>
      <c r="Z31" s="12"/>
      <c r="AA31" s="12"/>
      <c r="AB31" s="12"/>
      <c r="AC31" s="12"/>
      <c r="AD31" s="12"/>
      <c r="AE31" s="35"/>
      <c r="AF31" s="12"/>
      <c r="AG31" s="12"/>
      <c r="AH31" s="12"/>
      <c r="AI31" s="12"/>
      <c r="AJ31" s="12"/>
      <c r="AK31" s="12"/>
      <c r="AL31" s="12"/>
      <c r="AM31" s="12"/>
      <c r="AN31" s="12"/>
      <c r="AO31" s="12"/>
      <c r="AP31" s="12"/>
      <c r="AQ31" s="12"/>
      <c r="AR31" s="12"/>
      <c r="AS31" s="12"/>
      <c r="BG31" s="8">
        <f t="shared" si="11"/>
        <v>3.8253171495281459E-3</v>
      </c>
      <c r="BH31" s="8">
        <f t="shared" si="32"/>
        <v>1.6240947521785121</v>
      </c>
      <c r="BI31" s="8"/>
      <c r="BJ31" s="8">
        <f t="shared" si="12"/>
        <v>0.56710848936057157</v>
      </c>
      <c r="BK31" s="8">
        <f t="shared" si="33"/>
        <v>1.4860166076510222</v>
      </c>
      <c r="BL31" s="8"/>
      <c r="BM31" s="8"/>
      <c r="BN31" s="8"/>
      <c r="BO31" s="8"/>
      <c r="BP31" s="8"/>
      <c r="BQ31" s="8"/>
      <c r="BR31" s="8"/>
      <c r="BS31" s="8"/>
      <c r="BT31" s="8"/>
      <c r="BU31" s="8"/>
      <c r="BV31" s="8">
        <f t="shared" si="13"/>
        <v>4.7316687748440521E-2</v>
      </c>
      <c r="BW31" s="8">
        <f t="shared" si="34"/>
        <v>1.7132510221383705</v>
      </c>
      <c r="BX31" s="8"/>
      <c r="BY31" s="8">
        <f t="shared" si="14"/>
        <v>0.93196110795657194</v>
      </c>
      <c r="BZ31" s="8">
        <f t="shared" si="35"/>
        <v>1.4907764685040423</v>
      </c>
      <c r="CA31" s="8"/>
      <c r="CB31" s="8"/>
      <c r="CC31" s="8"/>
      <c r="CD31" s="8"/>
      <c r="CE31" s="8"/>
      <c r="CF31" s="8"/>
      <c r="CG31" s="8"/>
      <c r="CH31" s="8"/>
      <c r="CI31" s="8"/>
      <c r="CK31" s="8">
        <f t="shared" si="15"/>
        <v>1.6129240034969436</v>
      </c>
      <c r="CL31" s="8">
        <f t="shared" si="36"/>
        <v>125.98727832134017</v>
      </c>
      <c r="CM31" s="8"/>
      <c r="CN31" s="8">
        <f t="shared" si="16"/>
        <v>59.651817284013013</v>
      </c>
      <c r="CO31" s="8">
        <f t="shared" si="37"/>
        <v>111.58290337559829</v>
      </c>
      <c r="CP31" s="8"/>
      <c r="CQ31" s="8"/>
      <c r="CR31" s="8"/>
      <c r="CS31" s="8"/>
      <c r="CT31" s="8"/>
      <c r="CU31" s="8"/>
      <c r="CV31" s="8"/>
      <c r="CW31" s="8"/>
      <c r="CX31" s="8"/>
      <c r="CY31" s="8"/>
      <c r="CZ31" s="8"/>
      <c r="DA31" s="8"/>
      <c r="DU31" s="8">
        <f t="shared" si="17"/>
        <v>10.901716392541577</v>
      </c>
      <c r="DV31" s="8">
        <f t="shared" si="38"/>
        <v>89.924309212667907</v>
      </c>
      <c r="DX31" s="8">
        <f t="shared" si="0"/>
        <v>22.967147693321266</v>
      </c>
      <c r="DY31" s="8">
        <f t="shared" si="39"/>
        <v>73.799999999999969</v>
      </c>
      <c r="EA31" s="8">
        <f t="shared" si="40"/>
        <v>2.5780531233043606</v>
      </c>
      <c r="EB31" s="8">
        <f t="shared" si="1"/>
        <v>1.0000000000000004</v>
      </c>
      <c r="EC31" s="8">
        <f t="shared" si="2"/>
        <v>1.0000000000000002</v>
      </c>
      <c r="ED31" s="8">
        <f t="shared" si="18"/>
        <v>0.25848788727545435</v>
      </c>
      <c r="EE31" s="8">
        <f t="shared" si="19"/>
        <v>67.250469544733036</v>
      </c>
      <c r="EF31" s="8">
        <f t="shared" si="3"/>
        <v>32.749530455266964</v>
      </c>
      <c r="EG31" s="8">
        <f t="shared" si="20"/>
        <v>98.506113481768523</v>
      </c>
      <c r="EH31" s="8">
        <f t="shared" si="4"/>
        <v>1.4938865182314771</v>
      </c>
      <c r="EI31" s="8"/>
      <c r="EJ31" s="8">
        <f t="shared" si="21"/>
        <v>141.96400053974574</v>
      </c>
      <c r="EK31" s="8">
        <f t="shared" si="22"/>
        <v>31.452283494610093</v>
      </c>
      <c r="EM31" s="8">
        <f t="shared" si="23"/>
        <v>61.946902654867294</v>
      </c>
      <c r="EN31" s="8">
        <f t="shared" si="41"/>
        <v>161.42857142857125</v>
      </c>
      <c r="EO31" s="8"/>
      <c r="EP31" s="8"/>
      <c r="EQ31" s="8"/>
      <c r="ES31" s="8">
        <f t="shared" si="42"/>
        <v>2.5780531233043606</v>
      </c>
      <c r="ET31" s="8">
        <f t="shared" si="5"/>
        <v>1.0000000000000004</v>
      </c>
      <c r="EU31" s="8">
        <f t="shared" si="6"/>
        <v>1.0000000000000002</v>
      </c>
      <c r="EV31" s="8">
        <f t="shared" si="24"/>
        <v>0.25848788727545435</v>
      </c>
      <c r="EW31" s="8">
        <f t="shared" si="25"/>
        <v>67.250469544733036</v>
      </c>
      <c r="EX31" s="8">
        <f t="shared" si="7"/>
        <v>32.749530455266964</v>
      </c>
      <c r="EY31" s="8">
        <f t="shared" si="26"/>
        <v>98.506113481768523</v>
      </c>
      <c r="EZ31" s="8">
        <f t="shared" si="8"/>
        <v>1.4938865182314771</v>
      </c>
      <c r="FA31" s="8"/>
      <c r="FB31" s="8">
        <f t="shared" si="27"/>
        <v>141.96400053974574</v>
      </c>
      <c r="FC31" s="8">
        <f t="shared" si="28"/>
        <v>31.452283494610093</v>
      </c>
      <c r="FD31" s="8">
        <f t="shared" si="29"/>
        <v>397.44301848288353</v>
      </c>
      <c r="FE31" s="8">
        <f t="shared" si="9"/>
        <v>77.082007133636964</v>
      </c>
      <c r="FF31" s="8">
        <f t="shared" si="10"/>
        <v>198.72150924144177</v>
      </c>
      <c r="FG31" s="8">
        <f t="shared" si="30"/>
        <v>64.881993406108776</v>
      </c>
      <c r="FH31" s="8">
        <f t="shared" si="31"/>
        <v>167.26922574683167</v>
      </c>
      <c r="FI31" s="8"/>
      <c r="FJ31" s="8"/>
    </row>
    <row r="32" spans="1:166" s="1" customFormat="1">
      <c r="A32" s="35"/>
      <c r="B32" s="15"/>
      <c r="C32" s="53" t="s">
        <v>66</v>
      </c>
      <c r="D32" s="23"/>
      <c r="E32" s="18"/>
      <c r="F32" s="18"/>
      <c r="G32" s="18"/>
      <c r="H32" s="18"/>
      <c r="I32" s="15"/>
      <c r="J32" s="15"/>
      <c r="K32" s="15"/>
      <c r="L32" s="15"/>
      <c r="M32" s="15"/>
      <c r="N32" s="15"/>
      <c r="O32" s="51"/>
      <c r="P32" s="12"/>
      <c r="Q32" s="12"/>
      <c r="R32" s="12"/>
      <c r="S32" s="12"/>
      <c r="T32" s="12"/>
      <c r="U32" s="12"/>
      <c r="V32" s="12"/>
      <c r="W32" s="12"/>
      <c r="X32" s="12"/>
      <c r="Y32" s="12"/>
      <c r="Z32" s="12"/>
      <c r="AA32" s="12"/>
      <c r="AB32" s="12"/>
      <c r="AC32" s="12"/>
      <c r="AD32" s="12"/>
      <c r="AE32" s="35"/>
      <c r="AF32" s="12"/>
      <c r="AG32" s="12"/>
      <c r="AH32" s="12"/>
      <c r="AI32" s="12"/>
      <c r="AJ32" s="12"/>
      <c r="AK32" s="12"/>
      <c r="AL32" s="12"/>
      <c r="AM32" s="12"/>
      <c r="AN32" s="12"/>
      <c r="AO32" s="12"/>
      <c r="AP32" s="12"/>
      <c r="AQ32" s="12"/>
      <c r="AR32" s="12"/>
      <c r="AS32" s="12"/>
      <c r="BG32" s="8">
        <f t="shared" si="11"/>
        <v>3.3126639342256378E-3</v>
      </c>
      <c r="BH32" s="8">
        <f t="shared" si="32"/>
        <v>1.665862001936455</v>
      </c>
      <c r="BI32" s="8"/>
      <c r="BJ32" s="8">
        <f t="shared" si="12"/>
        <v>0.56334697669880107</v>
      </c>
      <c r="BK32" s="8">
        <f t="shared" si="33"/>
        <v>1.5431258734675755</v>
      </c>
      <c r="BL32" s="8"/>
      <c r="BM32" s="8"/>
      <c r="BN32" s="8"/>
      <c r="BO32" s="8"/>
      <c r="BP32" s="8"/>
      <c r="BQ32" s="8"/>
      <c r="BR32" s="8"/>
      <c r="BS32" s="8"/>
      <c r="BT32" s="8"/>
      <c r="BU32" s="8"/>
      <c r="BV32" s="8">
        <f t="shared" si="13"/>
        <v>4.2625345403823157E-2</v>
      </c>
      <c r="BW32" s="8">
        <f t="shared" si="34"/>
        <v>1.7451120196785517</v>
      </c>
      <c r="BX32" s="8"/>
      <c r="BY32" s="8">
        <f t="shared" si="14"/>
        <v>0.92585474273736401</v>
      </c>
      <c r="BZ32" s="8">
        <f t="shared" si="35"/>
        <v>1.5473568608924821</v>
      </c>
      <c r="CA32" s="8"/>
      <c r="CB32" s="8"/>
      <c r="CC32" s="8"/>
      <c r="CD32" s="8"/>
      <c r="CE32" s="8"/>
      <c r="CF32" s="8"/>
      <c r="CG32" s="8"/>
      <c r="CH32" s="8"/>
      <c r="CI32" s="8"/>
      <c r="CK32" s="8">
        <f t="shared" si="15"/>
        <v>1.4323215359882027</v>
      </c>
      <c r="CL32" s="8">
        <f t="shared" si="36"/>
        <v>128.65535850785795</v>
      </c>
      <c r="CM32" s="8"/>
      <c r="CN32" s="8">
        <f t="shared" si="16"/>
        <v>59.257936173727707</v>
      </c>
      <c r="CO32" s="8">
        <f t="shared" si="37"/>
        <v>115.85146966719847</v>
      </c>
      <c r="CP32" s="8"/>
      <c r="CQ32" s="8"/>
      <c r="CR32" s="8"/>
      <c r="CS32" s="8"/>
      <c r="CT32" s="8"/>
      <c r="CU32" s="8"/>
      <c r="CV32" s="8"/>
      <c r="CW32" s="8"/>
      <c r="CX32" s="8"/>
      <c r="CY32" s="8"/>
      <c r="CZ32" s="8"/>
      <c r="DA32" s="8"/>
      <c r="DU32" s="8">
        <f t="shared" si="17"/>
        <v>10.163552891925727</v>
      </c>
      <c r="DV32" s="8">
        <f t="shared" si="38"/>
        <v>91.043830411260359</v>
      </c>
      <c r="DX32" s="8">
        <f t="shared" si="0"/>
        <v>21.415279250977491</v>
      </c>
      <c r="DY32" s="8">
        <f t="shared" si="39"/>
        <v>76.599999999999966</v>
      </c>
      <c r="EA32" s="8">
        <f t="shared" si="40"/>
        <v>2.6657881927000693</v>
      </c>
      <c r="EB32" s="8">
        <f t="shared" si="1"/>
        <v>1.0000000000000004</v>
      </c>
      <c r="EC32" s="8">
        <f t="shared" si="2"/>
        <v>1.0000000000000002</v>
      </c>
      <c r="ED32" s="8">
        <f t="shared" si="18"/>
        <v>0.24642096675997882</v>
      </c>
      <c r="EE32" s="8">
        <f t="shared" si="19"/>
        <v>70.70103875575812</v>
      </c>
      <c r="EF32" s="8">
        <f t="shared" si="3"/>
        <v>29.29896124424188</v>
      </c>
      <c r="EG32" s="8">
        <f t="shared" si="20"/>
        <v>98.725903819728984</v>
      </c>
      <c r="EH32" s="8">
        <f t="shared" si="4"/>
        <v>1.274096180271016</v>
      </c>
      <c r="EI32" s="8"/>
      <c r="EJ32" s="8">
        <f t="shared" si="21"/>
        <v>143.30473621533798</v>
      </c>
      <c r="EK32" s="8">
        <f t="shared" si="22"/>
        <v>27.937333110748359</v>
      </c>
      <c r="EM32" s="8">
        <f t="shared" si="23"/>
        <v>60.344827586206925</v>
      </c>
      <c r="EN32" s="8">
        <f t="shared" si="41"/>
        <v>165.71428571428552</v>
      </c>
      <c r="EO32" s="8"/>
      <c r="EP32" s="8"/>
      <c r="EQ32" s="8"/>
      <c r="ES32" s="8">
        <f t="shared" si="42"/>
        <v>2.6657881927000693</v>
      </c>
      <c r="ET32" s="8">
        <f t="shared" si="5"/>
        <v>1.0000000000000004</v>
      </c>
      <c r="EU32" s="8">
        <f t="shared" si="6"/>
        <v>1.0000000000000002</v>
      </c>
      <c r="EV32" s="8">
        <f t="shared" si="24"/>
        <v>0.24642096675997882</v>
      </c>
      <c r="EW32" s="8">
        <f t="shared" si="25"/>
        <v>70.70103875575812</v>
      </c>
      <c r="EX32" s="8">
        <f t="shared" si="7"/>
        <v>29.29896124424188</v>
      </c>
      <c r="EY32" s="8">
        <f t="shared" si="26"/>
        <v>98.725903819728984</v>
      </c>
      <c r="EZ32" s="8">
        <f t="shared" si="8"/>
        <v>1.274096180271016</v>
      </c>
      <c r="FA32" s="8"/>
      <c r="FB32" s="8">
        <f t="shared" si="27"/>
        <v>143.30473621533798</v>
      </c>
      <c r="FC32" s="8">
        <f t="shared" si="28"/>
        <v>27.937333110748359</v>
      </c>
      <c r="FD32" s="8">
        <f t="shared" si="29"/>
        <v>409.95740687159434</v>
      </c>
      <c r="FE32" s="8">
        <f t="shared" si="9"/>
        <v>76.892344259422401</v>
      </c>
      <c r="FF32" s="8">
        <f t="shared" si="10"/>
        <v>204.97870343579717</v>
      </c>
      <c r="FG32" s="8">
        <f t="shared" si="30"/>
        <v>66.412391955915581</v>
      </c>
      <c r="FH32" s="8">
        <f t="shared" si="31"/>
        <v>177.0413703250488</v>
      </c>
      <c r="FI32" s="8"/>
      <c r="FJ32" s="8"/>
    </row>
    <row r="33" spans="1:166" s="1" customFormat="1">
      <c r="A33" s="35"/>
      <c r="B33" s="15"/>
      <c r="C33" s="53"/>
      <c r="D33" s="23"/>
      <c r="E33" s="18"/>
      <c r="F33" s="18"/>
      <c r="G33" s="18"/>
      <c r="H33" s="18"/>
      <c r="I33" s="15"/>
      <c r="J33" s="15"/>
      <c r="K33" s="15"/>
      <c r="L33" s="15"/>
      <c r="M33" s="15"/>
      <c r="N33" s="15"/>
      <c r="O33" s="51"/>
      <c r="P33" s="12"/>
      <c r="AE33" s="35"/>
      <c r="AF33" s="12"/>
      <c r="AG33" s="12"/>
      <c r="AH33" s="12"/>
      <c r="AI33" s="12"/>
      <c r="AJ33" s="12"/>
      <c r="AK33" s="12"/>
      <c r="AL33" s="12"/>
      <c r="AM33" s="12"/>
      <c r="AN33" s="12"/>
      <c r="AO33" s="12"/>
      <c r="AP33" s="12"/>
      <c r="AQ33" s="12"/>
      <c r="AR33" s="12"/>
      <c r="AS33" s="12"/>
      <c r="BG33" s="8">
        <f t="shared" si="11"/>
        <v>2.8789548413783099E-3</v>
      </c>
      <c r="BH33" s="8">
        <f t="shared" si="32"/>
        <v>1.7076292516943978</v>
      </c>
      <c r="BI33" s="8"/>
      <c r="BJ33" s="8">
        <f t="shared" si="12"/>
        <v>0.55974578219870397</v>
      </c>
      <c r="BK33" s="8">
        <f t="shared" si="33"/>
        <v>1.6002351392841287</v>
      </c>
      <c r="BL33" s="8"/>
      <c r="BM33" s="8"/>
      <c r="BN33" s="8"/>
      <c r="BO33" s="8"/>
      <c r="BP33" s="8"/>
      <c r="BQ33" s="8"/>
      <c r="BR33" s="8"/>
      <c r="BS33" s="8"/>
      <c r="BT33" s="8"/>
      <c r="BU33" s="8"/>
      <c r="BV33" s="8">
        <f t="shared" si="13"/>
        <v>3.8471750276848814E-2</v>
      </c>
      <c r="BW33" s="8">
        <f t="shared" si="34"/>
        <v>1.7769730172187328</v>
      </c>
      <c r="BX33" s="8"/>
      <c r="BY33" s="8">
        <f t="shared" si="14"/>
        <v>0.92000558401825583</v>
      </c>
      <c r="BZ33" s="8">
        <f t="shared" si="35"/>
        <v>1.603937253280922</v>
      </c>
      <c r="CA33" s="8"/>
      <c r="CB33" s="8"/>
      <c r="CC33" s="8"/>
      <c r="CD33" s="8"/>
      <c r="CE33" s="8"/>
      <c r="CF33" s="8"/>
      <c r="CG33" s="8"/>
      <c r="CH33" s="8"/>
      <c r="CI33" s="8"/>
      <c r="CK33" s="8">
        <f t="shared" si="15"/>
        <v>1.275045774805899</v>
      </c>
      <c r="CL33" s="8">
        <f t="shared" si="36"/>
        <v>131.32343869437574</v>
      </c>
      <c r="CM33" s="8"/>
      <c r="CN33" s="8">
        <f t="shared" si="16"/>
        <v>58.880769847436056</v>
      </c>
      <c r="CO33" s="8">
        <f t="shared" si="37"/>
        <v>120.12003595879865</v>
      </c>
      <c r="CP33" s="8"/>
      <c r="CQ33" s="8"/>
      <c r="CR33" s="8"/>
      <c r="CS33" s="8"/>
      <c r="CT33" s="8"/>
      <c r="CU33" s="8"/>
      <c r="CV33" s="8"/>
      <c r="CW33" s="8"/>
      <c r="CX33" s="8"/>
      <c r="CY33" s="8"/>
      <c r="CZ33" s="8"/>
      <c r="DA33" s="8"/>
      <c r="DU33" s="8">
        <f t="shared" si="17"/>
        <v>9.4834938149995587</v>
      </c>
      <c r="DV33" s="8">
        <f t="shared" si="38"/>
        <v>92.16335160985281</v>
      </c>
      <c r="DX33" s="8">
        <f t="shared" si="0"/>
        <v>19.627862089679425</v>
      </c>
      <c r="DY33" s="8">
        <f t="shared" si="39"/>
        <v>79.399999999999963</v>
      </c>
      <c r="EA33" s="8">
        <f t="shared" si="40"/>
        <v>2.7535232620957779</v>
      </c>
      <c r="EB33" s="8">
        <f t="shared" si="1"/>
        <v>1.0000000000000004</v>
      </c>
      <c r="EC33" s="8">
        <f t="shared" si="2"/>
        <v>1.0000000000000002</v>
      </c>
      <c r="ED33" s="8">
        <f t="shared" si="18"/>
        <v>0.23528134830584768</v>
      </c>
      <c r="EE33" s="8">
        <f t="shared" si="19"/>
        <v>74.200629855683502</v>
      </c>
      <c r="EF33" s="8">
        <f t="shared" si="3"/>
        <v>25.799370144316498</v>
      </c>
      <c r="EG33" s="8">
        <f t="shared" si="20"/>
        <v>98.928804013000644</v>
      </c>
      <c r="EH33" s="8">
        <f t="shared" si="4"/>
        <v>1.0711959869993564</v>
      </c>
      <c r="EI33" s="8"/>
      <c r="EJ33" s="8">
        <f t="shared" si="21"/>
        <v>144.59913933278202</v>
      </c>
      <c r="EK33" s="8">
        <f t="shared" si="22"/>
        <v>24.430272022976556</v>
      </c>
      <c r="EM33" s="8">
        <f t="shared" si="23"/>
        <v>58.823529411764746</v>
      </c>
      <c r="EN33" s="8">
        <f t="shared" si="41"/>
        <v>169.9999999999998</v>
      </c>
      <c r="EO33" s="8"/>
      <c r="EP33" s="8"/>
      <c r="EQ33" s="8"/>
      <c r="ES33" s="8">
        <f t="shared" si="42"/>
        <v>2.7535232620957779</v>
      </c>
      <c r="ET33" s="8">
        <f t="shared" si="5"/>
        <v>1.0000000000000004</v>
      </c>
      <c r="EU33" s="8">
        <f t="shared" si="6"/>
        <v>1.0000000000000002</v>
      </c>
      <c r="EV33" s="8">
        <f t="shared" si="24"/>
        <v>0.23528134830584768</v>
      </c>
      <c r="EW33" s="8">
        <f t="shared" si="25"/>
        <v>74.200629855683502</v>
      </c>
      <c r="EX33" s="8">
        <f t="shared" si="7"/>
        <v>25.799370144316498</v>
      </c>
      <c r="EY33" s="8">
        <f t="shared" si="26"/>
        <v>98.928804013000644</v>
      </c>
      <c r="EZ33" s="8">
        <f t="shared" si="8"/>
        <v>1.0711959869993564</v>
      </c>
      <c r="FA33" s="8"/>
      <c r="FB33" s="8">
        <f t="shared" si="27"/>
        <v>144.59913933278202</v>
      </c>
      <c r="FC33" s="8">
        <f t="shared" si="28"/>
        <v>24.430272022976556</v>
      </c>
      <c r="FD33" s="8">
        <f t="shared" si="29"/>
        <v>422.5873658548204</v>
      </c>
      <c r="FE33" s="8">
        <f t="shared" si="9"/>
        <v>76.735753729056611</v>
      </c>
      <c r="FF33" s="8">
        <f t="shared" si="10"/>
        <v>211.2936829274102</v>
      </c>
      <c r="FG33" s="8">
        <f t="shared" si="30"/>
        <v>67.863385603725405</v>
      </c>
      <c r="FH33" s="8">
        <f t="shared" si="31"/>
        <v>186.86341090443364</v>
      </c>
      <c r="FI33" s="8"/>
      <c r="FJ33" s="8"/>
    </row>
    <row r="34" spans="1:166" s="1" customFormat="1">
      <c r="A34" s="35"/>
      <c r="B34" s="15"/>
      <c r="C34" s="53" t="s">
        <v>67</v>
      </c>
      <c r="D34" s="23"/>
      <c r="E34" s="18"/>
      <c r="F34" s="18"/>
      <c r="G34" s="18"/>
      <c r="H34" s="18"/>
      <c r="I34" s="15"/>
      <c r="J34" s="15"/>
      <c r="K34" s="15"/>
      <c r="L34" s="15"/>
      <c r="M34" s="15"/>
      <c r="N34" s="15"/>
      <c r="O34" s="51"/>
      <c r="P34" s="12"/>
      <c r="AE34" s="35"/>
      <c r="AF34" s="12"/>
      <c r="AG34" s="12"/>
      <c r="AH34" s="12"/>
      <c r="AI34" s="12"/>
      <c r="AJ34" s="12"/>
      <c r="AK34" s="12"/>
      <c r="AL34" s="12"/>
      <c r="AM34" s="12"/>
      <c r="AN34" s="12"/>
      <c r="AO34" s="12"/>
      <c r="AP34" s="12"/>
      <c r="AQ34" s="12"/>
      <c r="AR34" s="12"/>
      <c r="AS34" s="12"/>
      <c r="BG34" s="8">
        <f t="shared" si="11"/>
        <v>2.5105279879372826E-3</v>
      </c>
      <c r="BH34" s="8">
        <f t="shared" si="32"/>
        <v>1.7493965014523407</v>
      </c>
      <c r="BI34" s="8"/>
      <c r="BJ34" s="8">
        <f t="shared" si="12"/>
        <v>0.55629270597010405</v>
      </c>
      <c r="BK34" s="8">
        <f t="shared" si="33"/>
        <v>1.657344405100682</v>
      </c>
      <c r="BL34" s="8"/>
      <c r="BM34" s="8"/>
      <c r="BN34" s="8"/>
      <c r="BO34" s="8"/>
      <c r="BP34" s="8"/>
      <c r="BQ34" s="8"/>
      <c r="BR34" s="8"/>
      <c r="BS34" s="8"/>
      <c r="BT34" s="8"/>
      <c r="BU34" s="8"/>
      <c r="BV34" s="8">
        <f t="shared" si="13"/>
        <v>3.4786222836617843E-2</v>
      </c>
      <c r="BW34" s="8">
        <f t="shared" si="34"/>
        <v>1.8088340147589139</v>
      </c>
      <c r="BX34" s="8"/>
      <c r="BY34" s="8">
        <f t="shared" si="14"/>
        <v>0.91439428044750459</v>
      </c>
      <c r="BZ34" s="8">
        <f t="shared" si="35"/>
        <v>1.6605176456693618</v>
      </c>
      <c r="CA34" s="8"/>
      <c r="CB34" s="8"/>
      <c r="CC34" s="8"/>
      <c r="CD34" s="8"/>
      <c r="CE34" s="8"/>
      <c r="CF34" s="8"/>
      <c r="CG34" s="8"/>
      <c r="CH34" s="8"/>
      <c r="CI34" s="8"/>
      <c r="CK34" s="8">
        <f t="shared" si="15"/>
        <v>1.1376982250790113</v>
      </c>
      <c r="CL34" s="8">
        <f t="shared" si="36"/>
        <v>133.99151888089352</v>
      </c>
      <c r="CM34" s="8"/>
      <c r="CN34" s="8">
        <f t="shared" si="16"/>
        <v>58.519051660380974</v>
      </c>
      <c r="CO34" s="8">
        <f t="shared" si="37"/>
        <v>124.38860225039883</v>
      </c>
      <c r="CP34" s="8"/>
      <c r="CQ34" s="8"/>
      <c r="CR34" s="8"/>
      <c r="CS34" s="8"/>
      <c r="CT34" s="8"/>
      <c r="CU34" s="8"/>
      <c r="CV34" s="8"/>
      <c r="CW34" s="8"/>
      <c r="CX34" s="8"/>
      <c r="CY34" s="8"/>
      <c r="CZ34" s="8"/>
      <c r="DA34" s="8"/>
      <c r="DU34" s="8">
        <f t="shared" si="17"/>
        <v>8.8563410822190498</v>
      </c>
      <c r="DV34" s="8">
        <f t="shared" si="38"/>
        <v>93.282872808445262</v>
      </c>
      <c r="DX34" s="8">
        <f t="shared" si="0"/>
        <v>17.528842756451454</v>
      </c>
      <c r="DY34" s="8">
        <f t="shared" si="39"/>
        <v>82.19999999999996</v>
      </c>
      <c r="EA34" s="8">
        <f t="shared" si="40"/>
        <v>2.8412583314914865</v>
      </c>
      <c r="EB34" s="8">
        <f t="shared" si="1"/>
        <v>1.0000000000000004</v>
      </c>
      <c r="EC34" s="8">
        <f t="shared" si="2"/>
        <v>1.0000000000000002</v>
      </c>
      <c r="ED34" s="8">
        <f t="shared" si="18"/>
        <v>0.22497151848419222</v>
      </c>
      <c r="EE34" s="8">
        <f t="shared" si="19"/>
        <v>77.748343853267997</v>
      </c>
      <c r="EF34" s="8">
        <f t="shared" si="3"/>
        <v>22.251656146732003</v>
      </c>
      <c r="EG34" s="8">
        <f t="shared" si="20"/>
        <v>99.116590199037944</v>
      </c>
      <c r="EH34" s="8">
        <f t="shared" si="4"/>
        <v>0.88340980096205612</v>
      </c>
      <c r="EI34" s="8"/>
      <c r="EJ34" s="8">
        <f t="shared" si="21"/>
        <v>145.8506256355422</v>
      </c>
      <c r="EK34" s="8">
        <f t="shared" si="22"/>
        <v>20.929677932628486</v>
      </c>
      <c r="EM34" s="8">
        <f t="shared" si="23"/>
        <v>57.377049180327901</v>
      </c>
      <c r="EN34" s="8">
        <f t="shared" si="41"/>
        <v>174.28571428571408</v>
      </c>
      <c r="EO34" s="8"/>
      <c r="EP34" s="8"/>
      <c r="EQ34" s="8"/>
      <c r="ES34" s="8">
        <f t="shared" si="42"/>
        <v>2.8412583314914865</v>
      </c>
      <c r="ET34" s="8">
        <f t="shared" si="5"/>
        <v>1.0000000000000004</v>
      </c>
      <c r="EU34" s="8">
        <f t="shared" si="6"/>
        <v>1.0000000000000002</v>
      </c>
      <c r="EV34" s="8">
        <f t="shared" si="24"/>
        <v>0.22497151848419222</v>
      </c>
      <c r="EW34" s="8">
        <f t="shared" si="25"/>
        <v>77.748343853267997</v>
      </c>
      <c r="EX34" s="8">
        <f t="shared" si="7"/>
        <v>22.251656146732003</v>
      </c>
      <c r="EY34" s="8">
        <f t="shared" si="26"/>
        <v>99.116590199037944</v>
      </c>
      <c r="EZ34" s="8">
        <f t="shared" si="8"/>
        <v>0.88340980096205612</v>
      </c>
      <c r="FA34" s="8"/>
      <c r="FB34" s="8">
        <f t="shared" si="27"/>
        <v>145.8506256355422</v>
      </c>
      <c r="FC34" s="8">
        <f t="shared" si="28"/>
        <v>20.929677932628486</v>
      </c>
      <c r="FD34" s="8">
        <f t="shared" si="29"/>
        <v>435.32898317285856</v>
      </c>
      <c r="FE34" s="8">
        <f t="shared" si="9"/>
        <v>76.608483351870632</v>
      </c>
      <c r="FF34" s="8">
        <f t="shared" si="10"/>
        <v>217.66449158642928</v>
      </c>
      <c r="FG34" s="8">
        <f t="shared" si="30"/>
        <v>69.242142283671569</v>
      </c>
      <c r="FH34" s="8">
        <f t="shared" si="31"/>
        <v>196.73481365380079</v>
      </c>
      <c r="FI34" s="8"/>
      <c r="FJ34" s="8"/>
    </row>
    <row r="35" spans="1:166">
      <c r="A35" s="51"/>
      <c r="B35" s="39"/>
      <c r="C35" s="53" t="s">
        <v>68</v>
      </c>
      <c r="D35" s="23"/>
      <c r="E35" s="18"/>
      <c r="F35" s="18"/>
      <c r="G35" s="18"/>
      <c r="H35" s="18"/>
      <c r="I35" s="15"/>
      <c r="J35" s="15"/>
      <c r="K35" s="15"/>
      <c r="L35" s="15"/>
      <c r="M35" s="15"/>
      <c r="N35" s="15"/>
      <c r="O35" s="51"/>
      <c r="P35" s="11"/>
      <c r="AE35" s="51"/>
      <c r="AF35" s="11"/>
      <c r="AG35" s="11"/>
      <c r="AH35" s="11"/>
      <c r="AI35" s="11"/>
      <c r="AJ35" s="11"/>
      <c r="AK35" s="11"/>
      <c r="AL35" s="11"/>
      <c r="AM35" s="11"/>
      <c r="AN35" s="11"/>
      <c r="AO35" s="11"/>
      <c r="AP35" s="11"/>
      <c r="AQ35" s="11"/>
      <c r="AR35" s="11"/>
      <c r="AS35" s="11"/>
      <c r="BG35" s="3">
        <f t="shared" si="11"/>
        <v>2.1963346796780919E-3</v>
      </c>
      <c r="BH35" s="3">
        <f t="shared" si="32"/>
        <v>1.7911637512102836</v>
      </c>
      <c r="BI35" s="3"/>
      <c r="BJ35" s="3">
        <f t="shared" si="12"/>
        <v>0.55297685739494251</v>
      </c>
      <c r="BK35" s="3">
        <f t="shared" si="33"/>
        <v>1.7144536709172353</v>
      </c>
      <c r="BL35" s="3"/>
      <c r="BM35" s="3"/>
      <c r="BN35" s="3"/>
      <c r="BO35" s="3"/>
      <c r="BP35" s="3"/>
      <c r="BQ35" s="3"/>
      <c r="BR35" s="3"/>
      <c r="BS35" s="3"/>
      <c r="BT35" s="3"/>
      <c r="BU35" s="3"/>
      <c r="BV35" s="3">
        <f t="shared" si="13"/>
        <v>3.1509119362788912E-2</v>
      </c>
      <c r="BW35" s="3">
        <f t="shared" si="34"/>
        <v>1.840695012299095</v>
      </c>
      <c r="BX35" s="3"/>
      <c r="BY35" s="3">
        <f t="shared" si="14"/>
        <v>0.90900353470362794</v>
      </c>
      <c r="BZ35" s="3">
        <f t="shared" si="35"/>
        <v>1.7170980380578016</v>
      </c>
      <c r="CA35" s="3"/>
      <c r="CB35" s="3"/>
      <c r="CC35" s="3"/>
      <c r="CD35" s="3"/>
      <c r="CE35" s="3"/>
      <c r="CF35" s="3"/>
      <c r="CG35" s="3"/>
      <c r="CH35" s="3"/>
      <c r="CI35" s="3"/>
      <c r="CK35" s="3">
        <f t="shared" si="15"/>
        <v>1.0174295928781962</v>
      </c>
      <c r="CL35" s="3">
        <f t="shared" si="36"/>
        <v>136.65959906741131</v>
      </c>
      <c r="CM35" s="3"/>
      <c r="CN35" s="3">
        <f t="shared" si="16"/>
        <v>58.171650352867886</v>
      </c>
      <c r="CO35" s="3">
        <f t="shared" si="37"/>
        <v>128.65716854199903</v>
      </c>
      <c r="CP35" s="3"/>
      <c r="CQ35" s="3"/>
      <c r="CR35" s="3"/>
      <c r="CS35" s="3"/>
      <c r="CT35" s="3"/>
      <c r="CU35" s="3"/>
      <c r="CV35" s="3"/>
      <c r="CW35" s="3"/>
      <c r="CX35" s="3"/>
      <c r="CY35" s="3"/>
      <c r="CZ35" s="3"/>
      <c r="DA35" s="3"/>
      <c r="DU35" s="3">
        <f t="shared" si="17"/>
        <v>8.27741620471833</v>
      </c>
      <c r="DV35" s="3">
        <f t="shared" si="38"/>
        <v>94.402394007037714</v>
      </c>
      <c r="DX35" s="3">
        <f t="shared" si="0"/>
        <v>15.000000000000057</v>
      </c>
      <c r="DY35" s="3">
        <f t="shared" si="39"/>
        <v>84.999999999999957</v>
      </c>
      <c r="EA35" s="3">
        <f t="shared" si="40"/>
        <v>2.9289934008871952</v>
      </c>
      <c r="EB35" s="3">
        <f t="shared" si="1"/>
        <v>1.0000000000000004</v>
      </c>
      <c r="EC35" s="3">
        <f t="shared" si="2"/>
        <v>1.0000000000000002</v>
      </c>
      <c r="ED35" s="3">
        <f t="shared" si="18"/>
        <v>0.21540681449133375</v>
      </c>
      <c r="EE35" s="3">
        <f t="shared" si="19"/>
        <v>81.343325693214638</v>
      </c>
      <c r="EF35" s="3">
        <f t="shared" si="3"/>
        <v>18.656674306785362</v>
      </c>
      <c r="EG35" s="3">
        <f t="shared" si="20"/>
        <v>99.290804450336424</v>
      </c>
      <c r="EH35" s="3">
        <f t="shared" si="4"/>
        <v>0.70919554966357623</v>
      </c>
      <c r="EI35" s="3"/>
      <c r="EJ35" s="3">
        <f t="shared" si="21"/>
        <v>147.06224378752015</v>
      </c>
      <c r="EK35" s="3">
        <f t="shared" si="22"/>
        <v>17.434288167370248</v>
      </c>
      <c r="EM35" s="3">
        <f t="shared" si="23"/>
        <v>56.000000000000036</v>
      </c>
      <c r="EN35" s="3">
        <f t="shared" si="41"/>
        <v>178.57142857142836</v>
      </c>
      <c r="EO35" s="3"/>
      <c r="EP35" s="3"/>
      <c r="EQ35" s="3"/>
      <c r="ES35" s="3">
        <f t="shared" si="42"/>
        <v>2.9289934008871952</v>
      </c>
      <c r="ET35" s="3">
        <f t="shared" si="5"/>
        <v>1.0000000000000004</v>
      </c>
      <c r="EU35" s="3">
        <f t="shared" si="6"/>
        <v>1.0000000000000002</v>
      </c>
      <c r="EV35" s="3">
        <f t="shared" si="24"/>
        <v>0.21540681449133375</v>
      </c>
      <c r="EW35" s="3">
        <f t="shared" si="25"/>
        <v>81.343325693214638</v>
      </c>
      <c r="EX35" s="3">
        <f t="shared" si="7"/>
        <v>18.656674306785362</v>
      </c>
      <c r="EY35" s="3">
        <f t="shared" si="26"/>
        <v>99.290804450336424</v>
      </c>
      <c r="EZ35" s="3">
        <f t="shared" si="8"/>
        <v>0.70919554966357623</v>
      </c>
      <c r="FA35" s="3"/>
      <c r="FB35" s="3">
        <f t="shared" si="27"/>
        <v>147.06224378752015</v>
      </c>
      <c r="FC35" s="3">
        <f t="shared" si="28"/>
        <v>17.434288167370248</v>
      </c>
      <c r="FD35" s="3">
        <f t="shared" si="29"/>
        <v>448.17862974068066</v>
      </c>
      <c r="FE35" s="3">
        <f t="shared" si="9"/>
        <v>76.507278849608696</v>
      </c>
      <c r="FF35" s="3">
        <f t="shared" si="10"/>
        <v>224.08931487034033</v>
      </c>
      <c r="FG35" s="3">
        <f t="shared" si="30"/>
        <v>70.55496493791145</v>
      </c>
      <c r="FH35" s="3">
        <f t="shared" si="31"/>
        <v>206.65502670297008</v>
      </c>
      <c r="FI35" s="3"/>
      <c r="FJ35" s="3"/>
    </row>
    <row r="36" spans="1:166">
      <c r="A36" s="51"/>
      <c r="B36" s="39"/>
      <c r="C36" s="53"/>
      <c r="D36" s="23"/>
      <c r="E36" s="18"/>
      <c r="F36" s="18"/>
      <c r="G36" s="18"/>
      <c r="H36" s="18"/>
      <c r="I36" s="15"/>
      <c r="J36" s="15"/>
      <c r="K36" s="15"/>
      <c r="L36" s="15"/>
      <c r="M36" s="15"/>
      <c r="N36" s="15"/>
      <c r="O36" s="51"/>
      <c r="P36" s="11"/>
      <c r="AE36" s="51"/>
      <c r="AF36" s="11"/>
      <c r="AG36" s="11"/>
      <c r="AH36" s="11"/>
      <c r="AI36" s="11"/>
      <c r="AJ36" s="11"/>
      <c r="AK36" s="11"/>
      <c r="AL36" s="11"/>
      <c r="AM36" s="11"/>
      <c r="AN36" s="11"/>
      <c r="AO36" s="11"/>
      <c r="AP36" s="11"/>
      <c r="AQ36" s="11"/>
      <c r="AR36" s="11"/>
      <c r="AS36" s="11"/>
      <c r="BG36" s="3">
        <f t="shared" si="11"/>
        <v>1.927394034411452E-3</v>
      </c>
      <c r="BH36" s="3">
        <f t="shared" si="32"/>
        <v>1.8329310009682265</v>
      </c>
      <c r="BI36" s="3"/>
      <c r="BJ36" s="3">
        <f t="shared" si="12"/>
        <v>0.54978847640861928</v>
      </c>
      <c r="BK36" s="3">
        <f t="shared" si="33"/>
        <v>1.7715629367337886</v>
      </c>
      <c r="BL36" s="3"/>
      <c r="BM36" s="3"/>
      <c r="BN36" s="3"/>
      <c r="BO36" s="3"/>
      <c r="BP36" s="3"/>
      <c r="BQ36" s="3"/>
      <c r="BR36" s="3"/>
      <c r="BS36" s="3"/>
      <c r="BT36" s="3"/>
      <c r="BU36" s="3"/>
      <c r="BV36" s="3">
        <f t="shared" si="13"/>
        <v>2.8589246244575088E-2</v>
      </c>
      <c r="BW36" s="3">
        <f t="shared" si="34"/>
        <v>1.8725560098392762</v>
      </c>
      <c r="BX36" s="3"/>
      <c r="BY36" s="3">
        <f t="shared" si="14"/>
        <v>0.90381782608482519</v>
      </c>
      <c r="BZ36" s="3">
        <f t="shared" si="35"/>
        <v>1.7736784304462414</v>
      </c>
      <c r="CA36" s="3"/>
      <c r="CB36" s="3"/>
      <c r="CC36" s="3"/>
      <c r="CD36" s="3"/>
      <c r="CE36" s="3"/>
      <c r="CF36" s="3"/>
      <c r="CG36" s="3"/>
      <c r="CH36" s="3"/>
      <c r="CI36" s="3"/>
      <c r="CK36" s="3">
        <f t="shared" si="15"/>
        <v>0.91184261776144437</v>
      </c>
      <c r="CL36" s="3">
        <f t="shared" si="36"/>
        <v>139.32767925392909</v>
      </c>
      <c r="CM36" s="3"/>
      <c r="CN36" s="3">
        <f t="shared" si="16"/>
        <v>57.837551642131629</v>
      </c>
      <c r="CO36" s="3">
        <f t="shared" si="37"/>
        <v>132.92573483359922</v>
      </c>
      <c r="CP36" s="3"/>
      <c r="CQ36" s="3"/>
      <c r="CR36" s="3"/>
      <c r="CS36" s="3"/>
      <c r="CT36" s="3"/>
      <c r="CU36" s="3"/>
      <c r="CV36" s="3"/>
      <c r="CW36" s="3"/>
      <c r="CX36" s="3"/>
      <c r="CY36" s="3"/>
      <c r="CZ36" s="3"/>
      <c r="DA36" s="3"/>
      <c r="DU36" s="3">
        <f t="shared" si="17"/>
        <v>7.7425030176066549</v>
      </c>
      <c r="DV36" s="3">
        <f t="shared" si="38"/>
        <v>95.521915205630165</v>
      </c>
      <c r="DX36" s="3">
        <f t="shared" si="0"/>
        <v>11.843592516570908</v>
      </c>
      <c r="DY36" s="3">
        <f t="shared" si="39"/>
        <v>87.799999999999955</v>
      </c>
      <c r="EA36" s="3">
        <f t="shared" si="40"/>
        <v>3.0167284702829038</v>
      </c>
      <c r="EB36" s="3">
        <f t="shared" si="1"/>
        <v>1.0000000000000004</v>
      </c>
      <c r="EC36" s="3">
        <f t="shared" si="2"/>
        <v>1.0000000000000002</v>
      </c>
      <c r="ED36" s="3">
        <f t="shared" si="18"/>
        <v>0.20651340829924114</v>
      </c>
      <c r="EE36" s="3">
        <f t="shared" si="19"/>
        <v>84.984760847828738</v>
      </c>
      <c r="EF36" s="3">
        <f t="shared" si="3"/>
        <v>15.015239152171262</v>
      </c>
      <c r="EG36" s="3">
        <f t="shared" si="20"/>
        <v>99.452791491692437</v>
      </c>
      <c r="EH36" s="3">
        <f t="shared" si="4"/>
        <v>0.54720850830756262</v>
      </c>
      <c r="EI36" s="3"/>
      <c r="EJ36" s="3">
        <f t="shared" si="21"/>
        <v>148.23672576195315</v>
      </c>
      <c r="EK36" s="3">
        <f t="shared" si="22"/>
        <v>13.942978772149944</v>
      </c>
      <c r="EM36" s="3">
        <f t="shared" si="23"/>
        <v>54.687500000000036</v>
      </c>
      <c r="EN36" s="3">
        <f t="shared" si="41"/>
        <v>182.85714285714263</v>
      </c>
      <c r="EO36" s="3"/>
      <c r="EP36" s="3"/>
      <c r="EQ36" s="3"/>
      <c r="ES36" s="3">
        <f t="shared" si="42"/>
        <v>3.0167284702829038</v>
      </c>
      <c r="ET36" s="3">
        <f t="shared" si="5"/>
        <v>1.0000000000000004</v>
      </c>
      <c r="EU36" s="3">
        <f t="shared" si="6"/>
        <v>1.0000000000000002</v>
      </c>
      <c r="EV36" s="3">
        <f t="shared" si="24"/>
        <v>0.20651340829924114</v>
      </c>
      <c r="EW36" s="3">
        <f t="shared" si="25"/>
        <v>84.984760847828738</v>
      </c>
      <c r="EX36" s="3">
        <f t="shared" si="7"/>
        <v>15.015239152171262</v>
      </c>
      <c r="EY36" s="3">
        <f t="shared" si="26"/>
        <v>99.452791491692437</v>
      </c>
      <c r="EZ36" s="3">
        <f t="shared" si="8"/>
        <v>0.54720850830756262</v>
      </c>
      <c r="FA36" s="3"/>
      <c r="FB36" s="3">
        <f t="shared" si="27"/>
        <v>148.23672576195315</v>
      </c>
      <c r="FC36" s="3">
        <f t="shared" si="28"/>
        <v>13.942978772149944</v>
      </c>
      <c r="FD36" s="3">
        <f t="shared" si="29"/>
        <v>461.13292971975324</v>
      </c>
      <c r="FE36" s="3">
        <f t="shared" si="9"/>
        <v>76.429306492491349</v>
      </c>
      <c r="FF36" s="3">
        <f t="shared" si="10"/>
        <v>230.56646485987662</v>
      </c>
      <c r="FG36" s="3">
        <f t="shared" si="30"/>
        <v>71.807419269461803</v>
      </c>
      <c r="FH36" s="3">
        <f t="shared" si="31"/>
        <v>216.62348608772666</v>
      </c>
      <c r="FI36" s="3"/>
      <c r="FJ36" s="3"/>
    </row>
    <row r="37" spans="1:166">
      <c r="A37" s="51"/>
      <c r="B37" s="39"/>
      <c r="C37" s="53" t="s">
        <v>69</v>
      </c>
      <c r="D37" s="23"/>
      <c r="E37" s="62"/>
      <c r="F37" s="18"/>
      <c r="G37" s="18"/>
      <c r="H37" s="20"/>
      <c r="I37" s="39"/>
      <c r="J37" s="39"/>
      <c r="K37" s="39"/>
      <c r="L37" s="39"/>
      <c r="M37" s="39"/>
      <c r="N37" s="39"/>
      <c r="O37" s="51"/>
      <c r="P37" s="11"/>
      <c r="AE37" s="51"/>
      <c r="BG37" s="3">
        <f t="shared" si="11"/>
        <v>1.6963705253302129E-3</v>
      </c>
      <c r="BH37" s="3">
        <f t="shared" si="32"/>
        <v>1.8746982507261694</v>
      </c>
      <c r="BI37" s="3"/>
      <c r="BJ37" s="3">
        <f t="shared" si="12"/>
        <v>0.54671878406306063</v>
      </c>
      <c r="BK37" s="3">
        <f t="shared" si="33"/>
        <v>1.8286722025503419</v>
      </c>
      <c r="BL37" s="3"/>
      <c r="BM37" s="3"/>
      <c r="BN37" s="3"/>
      <c r="BO37" s="3"/>
      <c r="BP37" s="3"/>
      <c r="BQ37" s="3"/>
      <c r="BR37" s="3"/>
      <c r="BS37" s="3"/>
      <c r="BT37" s="3"/>
      <c r="BU37" s="3"/>
      <c r="BV37" s="3">
        <f t="shared" si="13"/>
        <v>2.5982546272498394E-2</v>
      </c>
      <c r="BW37" s="3">
        <f t="shared" si="34"/>
        <v>1.9044170073794573</v>
      </c>
      <c r="BX37" s="3"/>
      <c r="BY37" s="3">
        <f t="shared" si="14"/>
        <v>0.89882317808373935</v>
      </c>
      <c r="BZ37" s="3">
        <f t="shared" si="35"/>
        <v>1.8302588228346812</v>
      </c>
      <c r="CA37" s="3"/>
      <c r="CB37" s="3"/>
      <c r="CC37" s="3"/>
      <c r="CD37" s="3"/>
      <c r="CE37" s="3"/>
      <c r="CF37" s="3"/>
      <c r="CG37" s="3"/>
      <c r="CH37" s="3"/>
      <c r="CI37" s="3"/>
      <c r="CK37" s="3">
        <f t="shared" si="15"/>
        <v>0.81891353181783366</v>
      </c>
      <c r="CL37" s="3">
        <f t="shared" si="36"/>
        <v>141.99575944044688</v>
      </c>
      <c r="CM37" s="3"/>
      <c r="CN37" s="3">
        <f t="shared" si="16"/>
        <v>57.515842818819735</v>
      </c>
      <c r="CO37" s="3">
        <f t="shared" si="37"/>
        <v>137.19430112519942</v>
      </c>
      <c r="CP37" s="3"/>
      <c r="CQ37" s="3"/>
      <c r="CR37" s="3"/>
      <c r="CS37" s="3"/>
      <c r="CT37" s="3"/>
      <c r="CU37" s="3"/>
      <c r="CV37" s="3"/>
      <c r="CW37" s="3"/>
      <c r="CX37" s="3"/>
      <c r="CY37" s="3"/>
      <c r="CZ37" s="3"/>
      <c r="DA37" s="3"/>
      <c r="DU37" s="3">
        <f t="shared" si="17"/>
        <v>7.2477972989952084</v>
      </c>
      <c r="DV37" s="3">
        <f t="shared" si="38"/>
        <v>96.641436404222617</v>
      </c>
      <c r="DX37" s="3">
        <f t="shared" si="0"/>
        <v>7.6927107802962524</v>
      </c>
      <c r="DY37" s="3">
        <f t="shared" si="39"/>
        <v>90.599999999999952</v>
      </c>
      <c r="EA37" s="3">
        <f t="shared" si="40"/>
        <v>3.1044635396786124</v>
      </c>
      <c r="EB37" s="3">
        <f t="shared" si="1"/>
        <v>1.0000000000000004</v>
      </c>
      <c r="EC37" s="3">
        <f t="shared" si="2"/>
        <v>1.0000000000000002</v>
      </c>
      <c r="ED37" s="3">
        <f t="shared" si="18"/>
        <v>0.19822665475196299</v>
      </c>
      <c r="EE37" s="3">
        <f t="shared" si="19"/>
        <v>88.671872265209458</v>
      </c>
      <c r="EF37" s="3">
        <f t="shared" si="3"/>
        <v>11.328127734790542</v>
      </c>
      <c r="EG37" s="3">
        <f t="shared" si="20"/>
        <v>99.603728788446418</v>
      </c>
      <c r="EH37" s="3">
        <f t="shared" si="4"/>
        <v>0.39627121155358225</v>
      </c>
      <c r="EI37" s="3"/>
      <c r="EJ37" s="3">
        <f t="shared" si="21"/>
        <v>149.37652895632874</v>
      </c>
      <c r="EK37" s="3">
        <f t="shared" si="22"/>
        <v>10.454746806242913</v>
      </c>
      <c r="EM37" s="3">
        <f t="shared" si="23"/>
        <v>53.43511450381682</v>
      </c>
      <c r="EN37" s="3">
        <f t="shared" si="41"/>
        <v>187.14285714285691</v>
      </c>
      <c r="EO37" s="3"/>
      <c r="EP37" s="3"/>
      <c r="EQ37" s="3"/>
      <c r="ES37" s="3">
        <f t="shared" si="42"/>
        <v>3.1044635396786124</v>
      </c>
      <c r="ET37" s="3">
        <f t="shared" si="5"/>
        <v>1.0000000000000004</v>
      </c>
      <c r="EU37" s="3">
        <f t="shared" si="6"/>
        <v>1.0000000000000002</v>
      </c>
      <c r="EV37" s="3">
        <f t="shared" si="24"/>
        <v>0.19822665475196299</v>
      </c>
      <c r="EW37" s="3">
        <f t="shared" si="25"/>
        <v>88.671872265209458</v>
      </c>
      <c r="EX37" s="3">
        <f t="shared" si="7"/>
        <v>11.328127734790542</v>
      </c>
      <c r="EY37" s="3">
        <f t="shared" si="26"/>
        <v>99.603728788446418</v>
      </c>
      <c r="EZ37" s="3">
        <f t="shared" si="8"/>
        <v>0.39627121155358225</v>
      </c>
      <c r="FA37" s="3"/>
      <c r="FB37" s="3">
        <f t="shared" si="27"/>
        <v>149.37652895632874</v>
      </c>
      <c r="FC37" s="3">
        <f t="shared" si="28"/>
        <v>10.454746806242913</v>
      </c>
      <c r="FD37" s="3">
        <f t="shared" si="29"/>
        <v>474.18873463491195</v>
      </c>
      <c r="FE37" s="3">
        <f t="shared" si="9"/>
        <v>76.37208950503603</v>
      </c>
      <c r="FF37" s="3">
        <f t="shared" si="10"/>
        <v>237.09436731745598</v>
      </c>
      <c r="FG37" s="3">
        <f t="shared" si="30"/>
        <v>73.004439451292711</v>
      </c>
      <c r="FH37" s="3">
        <f t="shared" si="31"/>
        <v>226.63962051121305</v>
      </c>
      <c r="FI37" s="3"/>
      <c r="FJ37" s="3"/>
    </row>
    <row r="38" spans="1:166">
      <c r="A38" s="51"/>
      <c r="B38" s="39"/>
      <c r="C38" s="53"/>
      <c r="D38" s="23"/>
      <c r="E38" s="18"/>
      <c r="F38" s="18"/>
      <c r="G38" s="18"/>
      <c r="H38" s="18"/>
      <c r="I38" s="15"/>
      <c r="J38" s="15"/>
      <c r="K38" s="15"/>
      <c r="L38" s="15"/>
      <c r="M38" s="15"/>
      <c r="N38" s="15"/>
      <c r="O38" s="51"/>
      <c r="P38" s="11"/>
      <c r="AE38" s="51"/>
      <c r="BG38" s="3">
        <f t="shared" si="11"/>
        <v>1.4972447746847096E-3</v>
      </c>
      <c r="BH38" s="3">
        <f t="shared" si="32"/>
        <v>1.9164655004841122</v>
      </c>
      <c r="BI38" s="3"/>
      <c r="BJ38" s="3">
        <f t="shared" si="12"/>
        <v>0.54375985682238392</v>
      </c>
      <c r="BK38" s="3">
        <f t="shared" si="33"/>
        <v>1.8857814683668952</v>
      </c>
      <c r="BL38" s="3"/>
      <c r="BM38" s="3"/>
      <c r="BN38" s="3"/>
      <c r="BO38" s="3"/>
      <c r="BP38" s="3"/>
      <c r="BQ38" s="3"/>
      <c r="BR38" s="3"/>
      <c r="BS38" s="3"/>
      <c r="BT38" s="3"/>
      <c r="BU38" s="3"/>
      <c r="BV38" s="3">
        <f t="shared" si="13"/>
        <v>2.3651006707023872E-2</v>
      </c>
      <c r="BW38" s="3">
        <f t="shared" si="34"/>
        <v>1.9362780049196384</v>
      </c>
      <c r="BX38" s="3"/>
      <c r="BY38" s="3">
        <f t="shared" si="14"/>
        <v>0.8940069625072774</v>
      </c>
      <c r="BZ38" s="3">
        <f t="shared" si="35"/>
        <v>1.886839215223121</v>
      </c>
      <c r="CA38" s="3"/>
      <c r="CB38" s="3"/>
      <c r="CC38" s="3"/>
      <c r="CD38" s="3"/>
      <c r="CE38" s="3"/>
      <c r="CF38" s="3"/>
      <c r="CG38" s="3"/>
      <c r="CH38" s="3"/>
      <c r="CI38" s="3"/>
      <c r="CK38" s="3">
        <f t="shared" si="15"/>
        <v>0.73692830926987563</v>
      </c>
      <c r="CL38" s="3">
        <f t="shared" si="36"/>
        <v>144.66383962696466</v>
      </c>
      <c r="CM38" s="3"/>
      <c r="CN38" s="3">
        <f t="shared" si="16"/>
        <v>57.205699780783327</v>
      </c>
      <c r="CO38" s="3">
        <f t="shared" si="37"/>
        <v>141.46286741679961</v>
      </c>
      <c r="CP38" s="3"/>
      <c r="CQ38" s="3"/>
      <c r="CR38" s="3"/>
      <c r="CS38" s="3"/>
      <c r="CT38" s="3"/>
      <c r="CU38" s="3"/>
      <c r="CV38" s="3"/>
      <c r="CW38" s="3"/>
      <c r="CX38" s="3"/>
      <c r="CY38" s="3"/>
      <c r="CZ38" s="3"/>
      <c r="DA38" s="3"/>
      <c r="DU38" s="3">
        <f t="shared" si="17"/>
        <v>6.7898623793331758</v>
      </c>
      <c r="DV38" s="3">
        <f t="shared" si="38"/>
        <v>97.760957602815068</v>
      </c>
      <c r="DX38" s="3">
        <f t="shared" si="0"/>
        <v>1.7485334413254918</v>
      </c>
      <c r="DY38" s="3">
        <f t="shared" si="39"/>
        <v>93.399999999999949</v>
      </c>
      <c r="EA38" s="3">
        <f t="shared" si="40"/>
        <v>3.1921986090743211</v>
      </c>
      <c r="EB38" s="3">
        <f t="shared" si="1"/>
        <v>1.0000000000000004</v>
      </c>
      <c r="EC38" s="3">
        <f t="shared" si="2"/>
        <v>1.0000000000000002</v>
      </c>
      <c r="ED38" s="3">
        <f t="shared" si="18"/>
        <v>0.19048972975534956</v>
      </c>
      <c r="EE38" s="3">
        <f t="shared" si="19"/>
        <v>92.403917627588683</v>
      </c>
      <c r="EF38" s="3">
        <f t="shared" si="3"/>
        <v>7.5960823724113169</v>
      </c>
      <c r="EG38" s="3">
        <f t="shared" si="20"/>
        <v>99.744651350884695</v>
      </c>
      <c r="EH38" s="3">
        <f t="shared" si="4"/>
        <v>0.25534864911530519</v>
      </c>
      <c r="EI38" s="3"/>
      <c r="EJ38" s="3">
        <f t="shared" si="21"/>
        <v>150.48387159652702</v>
      </c>
      <c r="EK38" s="3">
        <f t="shared" si="22"/>
        <v>6.9686952831518809</v>
      </c>
      <c r="EM38" s="3">
        <f t="shared" si="23"/>
        <v>52.238805970149286</v>
      </c>
      <c r="EN38" s="3">
        <f t="shared" si="41"/>
        <v>191.42857142857119</v>
      </c>
      <c r="EO38" s="3"/>
      <c r="EP38" s="3"/>
      <c r="EQ38" s="3"/>
      <c r="ES38" s="3">
        <f t="shared" si="42"/>
        <v>3.1921986090743211</v>
      </c>
      <c r="ET38" s="3">
        <f t="shared" si="5"/>
        <v>1.0000000000000004</v>
      </c>
      <c r="EU38" s="3">
        <f t="shared" si="6"/>
        <v>1.0000000000000002</v>
      </c>
      <c r="EV38" s="3">
        <f t="shared" si="24"/>
        <v>0.19048972975534956</v>
      </c>
      <c r="EW38" s="3">
        <f t="shared" si="25"/>
        <v>92.403917627588683</v>
      </c>
      <c r="EX38" s="3">
        <f t="shared" si="7"/>
        <v>7.5960823724113169</v>
      </c>
      <c r="EY38" s="3">
        <f t="shared" si="26"/>
        <v>99.744651350884695</v>
      </c>
      <c r="EZ38" s="3">
        <f t="shared" si="8"/>
        <v>0.25534864911530519</v>
      </c>
      <c r="FA38" s="3"/>
      <c r="FB38" s="3">
        <f t="shared" si="27"/>
        <v>150.48387159652702</v>
      </c>
      <c r="FC38" s="3">
        <f t="shared" si="28"/>
        <v>6.9686952831518809</v>
      </c>
      <c r="FD38" s="3">
        <f t="shared" si="29"/>
        <v>487.34310088170417</v>
      </c>
      <c r="FE38" s="3">
        <f t="shared" si="9"/>
        <v>76.333455489949088</v>
      </c>
      <c r="FF38" s="3">
        <f t="shared" si="10"/>
        <v>243.67155044085209</v>
      </c>
      <c r="FG38" s="3">
        <f t="shared" si="30"/>
        <v>74.150416106577936</v>
      </c>
      <c r="FH38" s="3">
        <f t="shared" si="31"/>
        <v>236.70285515770021</v>
      </c>
      <c r="FI38" s="3"/>
      <c r="FJ38" s="3"/>
    </row>
    <row r="39" spans="1:166">
      <c r="A39" s="51"/>
      <c r="B39" s="39"/>
      <c r="C39" s="53" t="s">
        <v>70</v>
      </c>
      <c r="D39" s="23"/>
      <c r="E39" s="18"/>
      <c r="F39" s="18"/>
      <c r="G39" s="18"/>
      <c r="H39" s="18"/>
      <c r="I39" s="18"/>
      <c r="J39" s="18"/>
      <c r="K39" s="18"/>
      <c r="L39" s="18"/>
      <c r="M39" s="18"/>
      <c r="N39" s="18"/>
      <c r="O39" s="51"/>
      <c r="P39" s="11"/>
      <c r="AE39" s="51"/>
      <c r="BG39" s="3">
        <f t="shared" si="11"/>
        <v>1.3250555445524469E-3</v>
      </c>
      <c r="BH39" s="3">
        <f t="shared" si="32"/>
        <v>1.9582327502420551</v>
      </c>
      <c r="BI39" s="3"/>
      <c r="BJ39" s="3">
        <f t="shared" si="12"/>
        <v>0.54090452022758562</v>
      </c>
      <c r="BK39" s="3">
        <f t="shared" si="33"/>
        <v>1.9428907341834485</v>
      </c>
      <c r="BL39" s="3"/>
      <c r="BM39" s="3"/>
      <c r="BN39" s="3"/>
      <c r="BO39" s="3"/>
      <c r="BP39" s="3"/>
      <c r="BQ39" s="3"/>
      <c r="BR39" s="3"/>
      <c r="BS39" s="3"/>
      <c r="BT39" s="3"/>
      <c r="BU39" s="3"/>
      <c r="BV39" s="3">
        <f t="shared" si="13"/>
        <v>2.1561748816070297E-2</v>
      </c>
      <c r="BW39" s="3">
        <f t="shared" si="34"/>
        <v>1.9681390024598195</v>
      </c>
      <c r="BX39" s="3"/>
      <c r="BY39" s="3">
        <f t="shared" si="14"/>
        <v>0.88935773348705571</v>
      </c>
      <c r="BZ39" s="3">
        <f t="shared" si="35"/>
        <v>1.9434196076115609</v>
      </c>
      <c r="CA39" s="3"/>
      <c r="CB39" s="3"/>
      <c r="CC39" s="3"/>
      <c r="CD39" s="3"/>
      <c r="CE39" s="3"/>
      <c r="CF39" s="3"/>
      <c r="CG39" s="3"/>
      <c r="CH39" s="3"/>
      <c r="CI39" s="3"/>
      <c r="CK39" s="3">
        <f t="shared" si="15"/>
        <v>0.66443071340484883</v>
      </c>
      <c r="CL39" s="3">
        <f t="shared" si="36"/>
        <v>147.33191981348244</v>
      </c>
      <c r="CM39" s="3"/>
      <c r="CN39" s="3">
        <f t="shared" si="16"/>
        <v>56.906376057637559</v>
      </c>
      <c r="CO39" s="3">
        <f t="shared" si="37"/>
        <v>145.73143370839981</v>
      </c>
      <c r="CP39" s="3"/>
      <c r="CQ39" s="3"/>
      <c r="CR39" s="3"/>
      <c r="CS39" s="3"/>
      <c r="CT39" s="3"/>
      <c r="CU39" s="3"/>
      <c r="CV39" s="3"/>
      <c r="CW39" s="3"/>
      <c r="CX39" s="3"/>
      <c r="CY39" s="3"/>
      <c r="CZ39" s="3"/>
      <c r="DA39" s="3"/>
      <c r="DU39" s="3">
        <f t="shared" si="17"/>
        <v>6.3655899706552574</v>
      </c>
      <c r="DV39" s="3">
        <f t="shared" si="38"/>
        <v>98.88047880140752</v>
      </c>
      <c r="DX39" s="3">
        <f t="shared" si="0"/>
        <v>-8.3052950140791921</v>
      </c>
      <c r="DY39" s="3">
        <f t="shared" si="39"/>
        <v>96.199999999999946</v>
      </c>
      <c r="EA39" s="3">
        <f t="shared" si="40"/>
        <v>3.2799336784700297</v>
      </c>
      <c r="EB39" s="3">
        <f t="shared" si="1"/>
        <v>1.0000000000000004</v>
      </c>
      <c r="EC39" s="3">
        <f t="shared" si="2"/>
        <v>1.0000000000000002</v>
      </c>
      <c r="ED39" s="3">
        <f t="shared" si="18"/>
        <v>0.18325250125856951</v>
      </c>
      <c r="EE39" s="3">
        <f t="shared" si="19"/>
        <v>96.180186880581275</v>
      </c>
      <c r="EF39" s="3">
        <f t="shared" si="3"/>
        <v>3.8198131194187255</v>
      </c>
      <c r="EG39" s="3">
        <f t="shared" si="20"/>
        <v>99.876472298504623</v>
      </c>
      <c r="EH39" s="3">
        <f t="shared" si="4"/>
        <v>0.12352770149537662</v>
      </c>
      <c r="EI39" s="3"/>
      <c r="EJ39" s="3">
        <f t="shared" si="21"/>
        <v>151.56076266219389</v>
      </c>
      <c r="EK39" s="3">
        <f t="shared" si="22"/>
        <v>3.4840203012568352</v>
      </c>
      <c r="EM39" s="3">
        <f t="shared" si="23"/>
        <v>51.094890510948936</v>
      </c>
      <c r="EN39" s="3">
        <f t="shared" si="41"/>
        <v>195.71428571428547</v>
      </c>
      <c r="EO39" s="3"/>
      <c r="EP39" s="3"/>
      <c r="EQ39" s="3"/>
      <c r="ES39" s="3">
        <f t="shared" si="42"/>
        <v>3.2799336784700297</v>
      </c>
      <c r="ET39" s="3">
        <f t="shared" si="5"/>
        <v>1.0000000000000004</v>
      </c>
      <c r="EU39" s="3">
        <f t="shared" si="6"/>
        <v>1.0000000000000002</v>
      </c>
      <c r="EV39" s="3">
        <f t="shared" si="24"/>
        <v>0.18325250125856951</v>
      </c>
      <c r="EW39" s="3">
        <f t="shared" si="25"/>
        <v>96.180186880581275</v>
      </c>
      <c r="EX39" s="3">
        <f t="shared" si="7"/>
        <v>3.8198131194187255</v>
      </c>
      <c r="EY39" s="3">
        <f t="shared" si="26"/>
        <v>99.876472298504623</v>
      </c>
      <c r="EZ39" s="3">
        <f t="shared" si="8"/>
        <v>0.12352770149537662</v>
      </c>
      <c r="FA39" s="3"/>
      <c r="FB39" s="3">
        <f t="shared" si="27"/>
        <v>151.56076266219389</v>
      </c>
      <c r="FC39" s="3">
        <f t="shared" si="28"/>
        <v>3.4840203012568352</v>
      </c>
      <c r="FD39" s="3">
        <f t="shared" si="29"/>
        <v>500.5932700915896</v>
      </c>
      <c r="FE39" s="3">
        <f t="shared" si="9"/>
        <v>76.311492725837411</v>
      </c>
      <c r="FF39" s="3">
        <f t="shared" si="10"/>
        <v>250.2966350457948</v>
      </c>
      <c r="FG39" s="3">
        <f t="shared" si="30"/>
        <v>75.249269936356484</v>
      </c>
      <c r="FH39" s="3">
        <f t="shared" si="31"/>
        <v>246.81261474453797</v>
      </c>
      <c r="FI39" s="3"/>
      <c r="FJ39" s="3"/>
    </row>
    <row r="40" spans="1:166">
      <c r="A40" s="51"/>
      <c r="B40" s="39"/>
      <c r="C40" s="53" t="s">
        <v>71</v>
      </c>
      <c r="D40" s="21"/>
      <c r="E40" s="19"/>
      <c r="F40" s="19"/>
      <c r="G40" s="19"/>
      <c r="H40" s="19"/>
      <c r="I40" s="19"/>
      <c r="J40" s="19"/>
      <c r="K40" s="19"/>
      <c r="L40" s="19"/>
      <c r="M40" s="19"/>
      <c r="N40" s="19"/>
      <c r="O40" s="51"/>
      <c r="P40" s="11"/>
      <c r="AE40" s="51"/>
      <c r="BG40" s="3">
        <f t="shared" si="11"/>
        <v>1.175696420638865E-3</v>
      </c>
      <c r="BH40" s="9">
        <v>2</v>
      </c>
      <c r="BJ40" s="3">
        <f t="shared" si="12"/>
        <v>0.53814625847199593</v>
      </c>
      <c r="BK40" s="10">
        <v>2</v>
      </c>
      <c r="BV40" s="3">
        <f t="shared" si="13"/>
        <v>1.9686266404607359E-2</v>
      </c>
      <c r="BW40" s="2">
        <v>2</v>
      </c>
      <c r="BY40" s="3">
        <f t="shared" si="14"/>
        <v>0.88486508609366143</v>
      </c>
      <c r="BZ40" s="2">
        <v>2</v>
      </c>
      <c r="CK40" s="3">
        <f t="shared" si="15"/>
        <v>0.60017979399358101</v>
      </c>
      <c r="CL40" s="3">
        <f>$L$4*1.5</f>
        <v>150</v>
      </c>
      <c r="CN40" s="3">
        <f t="shared" si="16"/>
        <v>56.617193471877854</v>
      </c>
      <c r="CO40" s="3">
        <f>$L$4*1.5</f>
        <v>150</v>
      </c>
      <c r="DU40" s="3">
        <f t="shared" si="17"/>
        <v>5.9721655517355883</v>
      </c>
      <c r="DV40" s="3">
        <f>$L$4</f>
        <v>100</v>
      </c>
      <c r="DX40" s="3">
        <f t="shared" si="0"/>
        <v>-37.076952943289115</v>
      </c>
      <c r="DY40" s="3">
        <f>$L$4-1</f>
        <v>99</v>
      </c>
      <c r="EA40" s="3">
        <f>(ED40/(EC40^(1/($L$16-$M$16))*EB40^(1/($M$16-$L$16))))^($L$16-$M$16)</f>
        <v>3.3676687478657414</v>
      </c>
      <c r="EB40" s="3">
        <f t="shared" si="1"/>
        <v>1.0000000000000004</v>
      </c>
      <c r="EC40" s="3">
        <f t="shared" si="2"/>
        <v>1.0000000000000002</v>
      </c>
      <c r="ED40" s="3">
        <f>-($L$16*$M$16*$L$4)/(EE40*($L$16-$M$16)+$L$5*($L$16*$M$16-$L$16))</f>
        <v>0.17647058823529413</v>
      </c>
      <c r="EE40" s="3">
        <f>$L$5-EF40</f>
        <v>100</v>
      </c>
      <c r="EF40" s="3">
        <v>0</v>
      </c>
      <c r="EG40" s="3">
        <f>$L$4-EH40</f>
        <v>100</v>
      </c>
      <c r="EH40" s="3">
        <v>0</v>
      </c>
      <c r="EI40" s="3"/>
      <c r="EJ40" s="3">
        <f>$L$18*$L$4^$L$15*$L$5^$L$16</f>
        <v>152.60902731141496</v>
      </c>
      <c r="EK40" s="3">
        <v>0</v>
      </c>
      <c r="EM40" s="3">
        <f t="shared" si="23"/>
        <v>49.999999999999993</v>
      </c>
      <c r="EN40" s="3">
        <f>$E$15</f>
        <v>199.99999999999991</v>
      </c>
      <c r="ES40" s="3">
        <f>(EV40/(EU40^(1/($L$16-$M$16))*ET40^(1/($M$16-$L$16))))^($L$16-$M$16)</f>
        <v>3.3676687478657414</v>
      </c>
      <c r="ET40" s="3">
        <f t="shared" si="5"/>
        <v>1.0000000000000004</v>
      </c>
      <c r="EU40" s="3">
        <f t="shared" si="6"/>
        <v>1.0000000000000002</v>
      </c>
      <c r="EV40" s="3">
        <f>-($L$16*$M$16*$L$4)/(EW40*($L$16-$M$16)+$L$5*($L$16*$M$16-$L$16))</f>
        <v>0.17647058823529413</v>
      </c>
      <c r="EW40" s="3">
        <f>$L$5-EX40</f>
        <v>100</v>
      </c>
      <c r="EX40" s="3">
        <v>0</v>
      </c>
      <c r="EY40" s="3">
        <f>$L$4-EZ40</f>
        <v>100</v>
      </c>
      <c r="EZ40" s="3">
        <v>0</v>
      </c>
      <c r="FA40" s="3"/>
      <c r="FB40" s="3">
        <f>$L$18*$L$4^$L$15*$L$5^$L$16</f>
        <v>152.60902731141496</v>
      </c>
      <c r="FC40" s="3">
        <v>0</v>
      </c>
      <c r="FD40" s="3">
        <f t="shared" si="29"/>
        <v>513.93665191884156</v>
      </c>
      <c r="FE40" s="3">
        <f t="shared" si="9"/>
        <v>76.304513655707481</v>
      </c>
      <c r="FF40" s="3">
        <f t="shared" si="10"/>
        <v>256.96832595942078</v>
      </c>
      <c r="FG40" s="3">
        <f t="shared" si="30"/>
        <v>76.304513655707481</v>
      </c>
      <c r="FH40" s="3">
        <f t="shared" si="31"/>
        <v>256.96832595942078</v>
      </c>
      <c r="FI40" s="3"/>
      <c r="FJ40" s="3"/>
    </row>
    <row r="41" spans="1:166">
      <c r="A41" s="51"/>
      <c r="B41" s="39"/>
      <c r="C41" s="53" t="s">
        <v>72</v>
      </c>
      <c r="D41" s="23"/>
      <c r="E41" s="18"/>
      <c r="F41" s="18"/>
      <c r="G41" s="18"/>
      <c r="H41" s="18"/>
      <c r="I41" s="18"/>
      <c r="J41" s="18"/>
      <c r="K41" s="18"/>
      <c r="L41" s="18"/>
      <c r="M41" s="18"/>
      <c r="N41" s="18"/>
      <c r="O41" s="51"/>
      <c r="P41" s="11"/>
      <c r="AE41" s="51"/>
    </row>
    <row r="42" spans="1:166">
      <c r="A42" s="51"/>
      <c r="B42" s="39"/>
      <c r="C42" s="53" t="s">
        <v>73</v>
      </c>
      <c r="D42" s="39"/>
      <c r="E42" s="39"/>
      <c r="F42" s="39"/>
      <c r="G42" s="39"/>
      <c r="H42" s="39"/>
      <c r="I42" s="39"/>
      <c r="J42" s="39"/>
      <c r="K42" s="39"/>
      <c r="L42" s="39"/>
      <c r="M42" s="39"/>
      <c r="N42" s="39"/>
      <c r="O42" s="51"/>
      <c r="P42" s="11"/>
      <c r="AE42" s="51"/>
    </row>
    <row r="43" spans="1:166">
      <c r="A43" s="51"/>
      <c r="B43" s="39"/>
      <c r="C43" s="53" t="s">
        <v>74</v>
      </c>
      <c r="D43" s="39"/>
      <c r="E43" s="39"/>
      <c r="F43" s="39"/>
      <c r="G43" s="39"/>
      <c r="H43" s="39"/>
      <c r="I43" s="39"/>
      <c r="J43" s="39"/>
      <c r="K43" s="39"/>
      <c r="L43" s="39"/>
      <c r="M43" s="39"/>
      <c r="N43" s="39"/>
      <c r="O43" s="51"/>
      <c r="P43" s="11"/>
      <c r="AE43" s="51"/>
    </row>
    <row r="44" spans="1:166">
      <c r="A44" s="51"/>
      <c r="B44" s="39"/>
      <c r="C44" s="53" t="s">
        <v>75</v>
      </c>
      <c r="D44" s="39"/>
      <c r="E44" s="39"/>
      <c r="F44" s="39"/>
      <c r="G44" s="39"/>
      <c r="H44" s="39"/>
      <c r="I44" s="39"/>
      <c r="J44" s="39"/>
      <c r="K44" s="39"/>
      <c r="L44" s="39"/>
      <c r="M44" s="39"/>
      <c r="N44" s="39"/>
      <c r="O44" s="51"/>
      <c r="P44" s="11"/>
      <c r="AE44" s="51"/>
    </row>
    <row r="45" spans="1:166">
      <c r="A45" s="51"/>
      <c r="B45" s="39"/>
      <c r="C45" s="53" t="s">
        <v>76</v>
      </c>
      <c r="D45" s="39"/>
      <c r="E45" s="39"/>
      <c r="F45" s="39"/>
      <c r="G45" s="39"/>
      <c r="H45" s="39"/>
      <c r="I45" s="39"/>
      <c r="J45" s="39"/>
      <c r="K45" s="39"/>
      <c r="L45" s="39"/>
      <c r="M45" s="39"/>
      <c r="N45" s="39"/>
      <c r="O45" s="51"/>
      <c r="P45" s="11"/>
      <c r="AE45" s="51"/>
    </row>
    <row r="46" spans="1:166">
      <c r="A46" s="51"/>
      <c r="B46" s="39"/>
      <c r="C46" s="53"/>
      <c r="D46" s="39"/>
      <c r="E46" s="39"/>
      <c r="F46" s="39"/>
      <c r="G46" s="39"/>
      <c r="H46" s="39"/>
      <c r="I46" s="39"/>
      <c r="J46" s="39"/>
      <c r="K46" s="39"/>
      <c r="L46" s="39"/>
      <c r="M46" s="39"/>
      <c r="N46" s="39"/>
      <c r="O46" s="51"/>
      <c r="P46" s="11"/>
      <c r="AE46" s="51"/>
    </row>
    <row r="47" spans="1:166">
      <c r="A47" s="51"/>
      <c r="B47" s="39"/>
      <c r="C47" s="53"/>
      <c r="D47" s="39"/>
      <c r="E47" s="39"/>
      <c r="F47" s="39"/>
      <c r="G47" s="39"/>
      <c r="H47" s="39"/>
      <c r="I47" s="39"/>
      <c r="J47" s="39"/>
      <c r="K47" s="39"/>
      <c r="L47" s="39"/>
      <c r="M47" s="39"/>
      <c r="N47" s="39"/>
      <c r="O47" s="51"/>
      <c r="P47" s="11"/>
      <c r="AE47" s="51"/>
    </row>
    <row r="48" spans="1:166">
      <c r="A48" s="51"/>
      <c r="B48" s="39"/>
      <c r="C48" s="53"/>
      <c r="D48" s="39"/>
      <c r="E48" s="39"/>
      <c r="F48" s="39"/>
      <c r="G48" s="39"/>
      <c r="H48" s="39"/>
      <c r="I48" s="39"/>
      <c r="J48" s="39"/>
      <c r="K48" s="39"/>
      <c r="L48" s="39"/>
      <c r="M48" s="39"/>
      <c r="N48" s="39"/>
      <c r="O48" s="51"/>
      <c r="P48" s="11"/>
      <c r="AE48" s="51"/>
    </row>
    <row r="49" spans="1:31">
      <c r="A49" s="51"/>
      <c r="B49" s="39"/>
      <c r="C49" s="53"/>
      <c r="D49" s="39"/>
      <c r="E49" s="39"/>
      <c r="F49" s="39"/>
      <c r="G49" s="39"/>
      <c r="H49" s="39"/>
      <c r="I49" s="39"/>
      <c r="J49" s="39"/>
      <c r="K49" s="39"/>
      <c r="L49" s="39"/>
      <c r="M49" s="39"/>
      <c r="N49" s="39"/>
      <c r="O49" s="51"/>
      <c r="P49" s="11"/>
      <c r="AE49" s="51"/>
    </row>
    <row r="50" spans="1:31">
      <c r="A50" s="51"/>
      <c r="B50" s="39"/>
      <c r="C50" s="53"/>
      <c r="D50" s="39"/>
      <c r="E50" s="39"/>
      <c r="F50" s="39"/>
      <c r="G50" s="39"/>
      <c r="H50" s="39"/>
      <c r="I50" s="39"/>
      <c r="J50" s="39"/>
      <c r="K50" s="39"/>
      <c r="L50" s="39"/>
      <c r="M50" s="39"/>
      <c r="N50" s="39"/>
      <c r="O50" s="51"/>
      <c r="P50" s="11"/>
      <c r="AE50" s="51"/>
    </row>
    <row r="51" spans="1:31">
      <c r="A51" s="51"/>
      <c r="B51" s="39"/>
      <c r="C51" s="53"/>
      <c r="D51" s="39"/>
      <c r="E51" s="39"/>
      <c r="F51" s="39"/>
      <c r="G51" s="39"/>
      <c r="H51" s="39"/>
      <c r="I51" s="39"/>
      <c r="J51" s="39"/>
      <c r="K51" s="39"/>
      <c r="L51" s="39"/>
      <c r="M51" s="39"/>
      <c r="N51" s="39"/>
      <c r="O51" s="51"/>
      <c r="P51" s="11"/>
      <c r="AE51" s="51"/>
    </row>
    <row r="52" spans="1:31">
      <c r="A52" s="51"/>
      <c r="B52" s="39"/>
      <c r="C52" s="53"/>
      <c r="D52" s="39"/>
      <c r="E52" s="39"/>
      <c r="F52" s="39"/>
      <c r="G52" s="39"/>
      <c r="H52" s="39"/>
      <c r="I52" s="39"/>
      <c r="J52" s="39"/>
      <c r="K52" s="39"/>
      <c r="L52" s="39"/>
      <c r="M52" s="39"/>
      <c r="N52" s="39"/>
      <c r="O52" s="51"/>
      <c r="P52" s="11"/>
      <c r="AE52" s="51"/>
    </row>
    <row r="53" spans="1:31">
      <c r="A53" s="51"/>
      <c r="B53" s="39"/>
      <c r="C53" s="53"/>
      <c r="D53" s="39"/>
      <c r="E53" s="39"/>
      <c r="F53" s="39"/>
      <c r="G53" s="39"/>
      <c r="H53" s="39"/>
      <c r="I53" s="39"/>
      <c r="J53" s="39"/>
      <c r="K53" s="39"/>
      <c r="L53" s="39"/>
      <c r="M53" s="39"/>
      <c r="N53" s="39"/>
      <c r="O53" s="51"/>
      <c r="AE53" s="51"/>
    </row>
    <row r="54" spans="1:31">
      <c r="A54" s="51"/>
      <c r="B54" s="39"/>
      <c r="C54" s="53"/>
      <c r="D54" s="39"/>
      <c r="E54" s="39"/>
      <c r="F54" s="39"/>
      <c r="G54" s="39"/>
      <c r="H54" s="39"/>
      <c r="I54" s="39"/>
      <c r="J54" s="39"/>
      <c r="K54" s="39"/>
      <c r="L54" s="39"/>
      <c r="M54" s="39"/>
      <c r="N54" s="39"/>
      <c r="O54" s="51"/>
      <c r="AE54" s="51"/>
    </row>
    <row r="55" spans="1:31">
      <c r="A55" s="51"/>
      <c r="B55" s="39"/>
      <c r="C55" s="53"/>
      <c r="D55" s="39"/>
      <c r="E55" s="39"/>
      <c r="F55" s="39"/>
      <c r="G55" s="39"/>
      <c r="H55" s="39"/>
      <c r="I55" s="39"/>
      <c r="J55" s="39"/>
      <c r="K55" s="39"/>
      <c r="L55" s="39"/>
      <c r="M55" s="39"/>
      <c r="N55" s="39"/>
      <c r="O55" s="51"/>
      <c r="AE55" s="51"/>
    </row>
    <row r="56" spans="1:31">
      <c r="A56" s="51"/>
      <c r="B56" s="39"/>
      <c r="C56" s="39"/>
      <c r="D56" s="39"/>
      <c r="E56" s="39"/>
      <c r="F56" s="39"/>
      <c r="G56" s="39"/>
      <c r="H56" s="39"/>
      <c r="I56" s="39"/>
      <c r="J56" s="39"/>
      <c r="K56" s="39"/>
      <c r="L56" s="39"/>
      <c r="M56" s="39"/>
      <c r="N56" s="39"/>
      <c r="O56" s="51"/>
      <c r="AE56" s="51"/>
    </row>
    <row r="57" spans="1:31">
      <c r="A57" s="51"/>
      <c r="B57" s="51"/>
      <c r="C57" s="49"/>
      <c r="D57" s="49"/>
      <c r="E57" s="49"/>
      <c r="F57" s="49"/>
      <c r="G57" s="49"/>
      <c r="H57" s="49"/>
      <c r="I57" s="49"/>
      <c r="J57" s="49"/>
      <c r="K57" s="49"/>
      <c r="L57" s="49"/>
      <c r="M57" s="49"/>
      <c r="N57" s="49"/>
      <c r="O57" s="49"/>
      <c r="P57" s="49"/>
      <c r="Q57" s="49"/>
      <c r="R57" s="49"/>
      <c r="S57" s="49"/>
      <c r="T57" s="49"/>
      <c r="U57" s="49"/>
      <c r="V57" s="49"/>
      <c r="W57" s="49"/>
      <c r="X57" s="49"/>
      <c r="Y57" s="49"/>
      <c r="Z57" s="49"/>
      <c r="AA57" s="49"/>
      <c r="AB57" s="49"/>
      <c r="AC57" s="49"/>
      <c r="AD57" s="49"/>
      <c r="AE57" s="51"/>
    </row>
  </sheetData>
  <mergeCells count="5">
    <mergeCell ref="AJ30:AN30"/>
    <mergeCell ref="AO30:AS30"/>
    <mergeCell ref="P30:T30"/>
    <mergeCell ref="U30:Y30"/>
    <mergeCell ref="Z30:AD30"/>
  </mergeCells>
  <phoneticPr fontId="0" type="noConversion"/>
  <pageMargins left="0.75" right="0.75" top="1" bottom="1" header="0.5" footer="0.5"/>
  <pageSetup orientation="portrait" r:id="rId1"/>
  <headerFooter alignWithMargins="0"/>
  <ignoredErrors>
    <ignoredError sqref="E13 L20 L15:M15" unlockedFormula="1"/>
  </ignoredErrors>
  <drawing r:id="rId2"/>
  <legacyDrawing r:id="rId3"/>
</worksheet>
</file>

<file path=xl/worksheets/sheet3.xml><?xml version="1.0" encoding="utf-8"?>
<worksheet xmlns="http://schemas.openxmlformats.org/spreadsheetml/2006/main" xmlns:r="http://schemas.openxmlformats.org/officeDocument/2006/relationships">
  <dimension ref="A1:B26"/>
  <sheetViews>
    <sheetView workbookViewId="0"/>
  </sheetViews>
  <sheetFormatPr defaultColWidth="0" defaultRowHeight="15" zeroHeight="1"/>
  <cols>
    <col min="1" max="1" width="150.140625" style="85" customWidth="1"/>
    <col min="2" max="2" width="9.140625" style="78" customWidth="1"/>
    <col min="3" max="16384" width="0" style="78" hidden="1"/>
  </cols>
  <sheetData>
    <row r="1" spans="1:2" ht="19.5" thickBot="1">
      <c r="A1" s="79" t="s">
        <v>78</v>
      </c>
      <c r="B1" s="80"/>
    </row>
    <row r="2" spans="1:2" ht="15.75" thickTop="1">
      <c r="A2" s="81"/>
    </row>
    <row r="3" spans="1:2">
      <c r="A3" s="82" t="s">
        <v>85</v>
      </c>
    </row>
    <row r="4" spans="1:2">
      <c r="A4" s="81"/>
    </row>
    <row r="5" spans="1:2" ht="60">
      <c r="A5" s="83" t="s">
        <v>79</v>
      </c>
    </row>
    <row r="6" spans="1:2">
      <c r="A6" s="81"/>
    </row>
    <row r="7" spans="1:2">
      <c r="A7" s="82" t="s">
        <v>86</v>
      </c>
    </row>
    <row r="8" spans="1:2">
      <c r="A8" s="81"/>
    </row>
    <row r="9" spans="1:2" ht="75">
      <c r="A9" s="83" t="s">
        <v>80</v>
      </c>
    </row>
    <row r="10" spans="1:2">
      <c r="A10" s="81"/>
    </row>
    <row r="11" spans="1:2">
      <c r="A11" s="82" t="s">
        <v>87</v>
      </c>
    </row>
    <row r="12" spans="1:2">
      <c r="A12" s="81"/>
    </row>
    <row r="13" spans="1:2" ht="75">
      <c r="A13" s="83" t="s">
        <v>81</v>
      </c>
    </row>
    <row r="14" spans="1:2">
      <c r="A14" s="81"/>
    </row>
    <row r="15" spans="1:2">
      <c r="A15" s="82" t="s">
        <v>88</v>
      </c>
    </row>
    <row r="16" spans="1:2">
      <c r="A16" s="81"/>
    </row>
    <row r="17" spans="1:1" ht="105">
      <c r="A17" s="84" t="s">
        <v>82</v>
      </c>
    </row>
    <row r="18" spans="1:1">
      <c r="A18" s="81"/>
    </row>
    <row r="19" spans="1:1">
      <c r="A19" s="82" t="s">
        <v>89</v>
      </c>
    </row>
    <row r="20" spans="1:1">
      <c r="A20" s="81"/>
    </row>
    <row r="21" spans="1:1" ht="60">
      <c r="A21" s="84" t="s">
        <v>83</v>
      </c>
    </row>
    <row r="22" spans="1:1">
      <c r="A22" s="81"/>
    </row>
    <row r="23" spans="1:1">
      <c r="A23" s="82" t="s">
        <v>90</v>
      </c>
    </row>
    <row r="24" spans="1:1">
      <c r="A24" s="81"/>
    </row>
    <row r="25" spans="1:1" ht="90">
      <c r="A25" s="84" t="s">
        <v>84</v>
      </c>
    </row>
    <row r="26" spans="1:1"/>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Guide</vt:lpstr>
      <vt:lpstr>Model</vt:lpstr>
      <vt:lpstr>Exercises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Gilbert</dc:creator>
  <cp:lastModifiedBy>jgilbert</cp:lastModifiedBy>
  <dcterms:created xsi:type="dcterms:W3CDTF">2003-01-17T04:47:49Z</dcterms:created>
  <dcterms:modified xsi:type="dcterms:W3CDTF">2010-01-19T22:32:09Z</dcterms:modified>
</cp:coreProperties>
</file>