
<file path=[Content_Types].xml><?xml version="1.0" encoding="utf-8"?>
<Types xmlns="http://schemas.openxmlformats.org/package/2006/content-types">
  <Default Extension="png" ContentType="image/png"/>
  <Default Extension="bin" ContentType="application/vnd.openxmlformats-officedocument.spreadsheetml.printerSettings"/>
  <Override PartName="/xl/charts/chart6.xml" ContentType="application/vnd.openxmlformats-officedocument.drawingml.chart+xml"/>
  <Override PartName="/xl/charts/chart7.xml" ContentType="application/vnd.openxmlformats-officedocument.drawingml.chart+xml"/>
  <Override PartName="/xl/theme/theme1.xml" ContentType="application/vnd.openxmlformats-officedocument.theme+xml"/>
  <Override PartName="/xl/styles.xml" ContentType="application/vnd.openxmlformats-officedocument.spreadsheetml.styles+xml"/>
  <Override PartName="/xl/charts/chart4.xml" ContentType="application/vnd.openxmlformats-officedocument.drawingml.chart+xml"/>
  <Override PartName="/xl/charts/chart5.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Default Extension="rels" ContentType="application/vnd.openxmlformats-package.relationships+xml"/>
  <Default Extension="xml" ContentType="application/xml"/>
  <Override PartName="/xl/workbook.xml" ContentType="application/vnd.openxmlformats-officedocument.spreadsheetml.sheet.main+xml"/>
  <Override PartName="/xl/drawings/drawing2.xml" ContentType="application/vnd.openxmlformats-officedocument.drawing+xml"/>
  <Override PartName="/xl/charts/chart1.xml" ContentType="application/vnd.openxmlformats-officedocument.drawingml.char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Default Extension="vml" ContentType="application/vnd.openxmlformats-officedocument.vmlDrawing"/>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codeName="ThisWorkbook"/>
  <bookViews>
    <workbookView xWindow="360" yWindow="135" windowWidth="9420" windowHeight="6495" tabRatio="869"/>
  </bookViews>
  <sheets>
    <sheet name="Guide" sheetId="8" r:id="rId1"/>
    <sheet name="Model" sheetId="7" r:id="rId2"/>
    <sheet name="Exercises" sheetId="9" r:id="rId3"/>
  </sheets>
  <definedNames>
    <definedName name="solver_cvg" localSheetId="1" hidden="1">0.0001</definedName>
    <definedName name="solver_drv" localSheetId="1" hidden="1">1</definedName>
    <definedName name="solver_est" localSheetId="1" hidden="1">1</definedName>
    <definedName name="solver_itr" localSheetId="1" hidden="1">100</definedName>
    <definedName name="solver_lhs1" localSheetId="1" hidden="1">Model!$E$15</definedName>
    <definedName name="solver_lhs10" localSheetId="1" hidden="1">Model!$F$9</definedName>
    <definedName name="solver_lhs11" localSheetId="1" hidden="1">Model!$E$11</definedName>
    <definedName name="solver_lhs12" localSheetId="1" hidden="1">Model!$E$4</definedName>
    <definedName name="solver_lhs13" localSheetId="1" hidden="1">Model!$F$11</definedName>
    <definedName name="solver_lhs14" localSheetId="1" hidden="1">Model!$E$11</definedName>
    <definedName name="solver_lhs15" localSheetId="1" hidden="1">Model!$F$11</definedName>
    <definedName name="solver_lhs16" localSheetId="1" hidden="1">Model!$F$7</definedName>
    <definedName name="solver_lhs17" localSheetId="1" hidden="1">Model!$F$5</definedName>
    <definedName name="solver_lhs18" localSheetId="1" hidden="1">Model!$I$5</definedName>
    <definedName name="solver_lhs19" localSheetId="1" hidden="1">Model!$F$7</definedName>
    <definedName name="solver_lhs2" localSheetId="1" hidden="1">Model!$F$4</definedName>
    <definedName name="solver_lhs20" localSheetId="1" hidden="1">Model!$F$7</definedName>
    <definedName name="solver_lhs21" localSheetId="1" hidden="1">Model!$F$7</definedName>
    <definedName name="solver_lhs22" localSheetId="1" hidden="1">Model!$F$9</definedName>
    <definedName name="solver_lhs23" localSheetId="1" hidden="1">Model!$F$9</definedName>
    <definedName name="solver_lhs24" localSheetId="1" hidden="1">Model!$E$15</definedName>
    <definedName name="solver_lhs3" localSheetId="1" hidden="1">Model!$E$5</definedName>
    <definedName name="solver_lhs4" localSheetId="1" hidden="1">Model!$F$5</definedName>
    <definedName name="solver_lhs5" localSheetId="1" hidden="1">Model!$L$5</definedName>
    <definedName name="solver_lhs6" localSheetId="1" hidden="1">Model!#REF!</definedName>
    <definedName name="solver_lhs7" localSheetId="1" hidden="1">Model!$E$7</definedName>
    <definedName name="solver_lhs8" localSheetId="1" hidden="1">Model!$F$7</definedName>
    <definedName name="solver_lhs9" localSheetId="1" hidden="1">Model!$E$9</definedName>
    <definedName name="solver_lin" localSheetId="1" hidden="1">2</definedName>
    <definedName name="solver_neg" localSheetId="1" hidden="1">2</definedName>
    <definedName name="solver_num" localSheetId="1" hidden="1">0</definedName>
    <definedName name="solver_nwt" localSheetId="1" hidden="1">1</definedName>
    <definedName name="solver_pre" localSheetId="1" hidden="1">0.000001</definedName>
    <definedName name="solver_rel1" localSheetId="1" hidden="1">2</definedName>
    <definedName name="solver_rel10" localSheetId="1" hidden="1">2</definedName>
    <definedName name="solver_rel11" localSheetId="1" hidden="1">2</definedName>
    <definedName name="solver_rel12" localSheetId="1" hidden="1">2</definedName>
    <definedName name="solver_rel13" localSheetId="1" hidden="1">2</definedName>
    <definedName name="solver_rel14" localSheetId="1" hidden="1">3</definedName>
    <definedName name="solver_rel15" localSheetId="1" hidden="1">3</definedName>
    <definedName name="solver_rel16" localSheetId="1" hidden="1">3</definedName>
    <definedName name="solver_rel17" localSheetId="1" hidden="1">3</definedName>
    <definedName name="solver_rel18" localSheetId="1" hidden="1">3</definedName>
    <definedName name="solver_rel19" localSheetId="1" hidden="1">3</definedName>
    <definedName name="solver_rel2" localSheetId="1" hidden="1">2</definedName>
    <definedName name="solver_rel20" localSheetId="1" hidden="1">3</definedName>
    <definedName name="solver_rel21" localSheetId="1" hidden="1">3</definedName>
    <definedName name="solver_rel22" localSheetId="1" hidden="1">3</definedName>
    <definedName name="solver_rel23" localSheetId="1" hidden="1">3</definedName>
    <definedName name="solver_rel24" localSheetId="1" hidden="1">3</definedName>
    <definedName name="solver_rel3" localSheetId="1" hidden="1">2</definedName>
    <definedName name="solver_rel4" localSheetId="1" hidden="1">2</definedName>
    <definedName name="solver_rel5" localSheetId="1" hidden="1">2</definedName>
    <definedName name="solver_rel6" localSheetId="1" hidden="1">2</definedName>
    <definedName name="solver_rel7" localSheetId="1" hidden="1">2</definedName>
    <definedName name="solver_rel8" localSheetId="1" hidden="1">2</definedName>
    <definedName name="solver_rel9" localSheetId="1" hidden="1">2</definedName>
    <definedName name="solver_rhs1" localSheetId="1" hidden="1">Model!#REF!</definedName>
    <definedName name="solver_rhs10" localSheetId="1" hidden="1">Model!#REF!</definedName>
    <definedName name="solver_rhs11" localSheetId="1" hidden="1">Model!#REF!</definedName>
    <definedName name="solver_rhs12" localSheetId="1" hidden="1">Model!#REF!</definedName>
    <definedName name="solver_rhs13" localSheetId="1" hidden="1">Model!#REF!</definedName>
    <definedName name="solver_rhs14" localSheetId="1" hidden="1">-500</definedName>
    <definedName name="solver_rhs15" localSheetId="1" hidden="1">-500</definedName>
    <definedName name="solver_rhs16" localSheetId="1" hidden="1">0.0001</definedName>
    <definedName name="solver_rhs17" localSheetId="1" hidden="1">0.0001</definedName>
    <definedName name="solver_rhs18" localSheetId="1" hidden="1">0.0001</definedName>
    <definedName name="solver_rhs19" localSheetId="1" hidden="1">0.0001</definedName>
    <definedName name="solver_rhs2" localSheetId="1" hidden="1">Model!#REF!</definedName>
    <definedName name="solver_rhs20" localSheetId="1" hidden="1">0.0001</definedName>
    <definedName name="solver_rhs21" localSheetId="1" hidden="1">0.0001</definedName>
    <definedName name="solver_rhs22" localSheetId="1" hidden="1">0.0001</definedName>
    <definedName name="solver_rhs23" localSheetId="1" hidden="1">0.0001</definedName>
    <definedName name="solver_rhs24" localSheetId="1" hidden="1">0.0001</definedName>
    <definedName name="solver_rhs3" localSheetId="1" hidden="1">Model!#REF!</definedName>
    <definedName name="solver_rhs4" localSheetId="1" hidden="1">Model!#REF!</definedName>
    <definedName name="solver_rhs5" localSheetId="1" hidden="1">Model!#REF!</definedName>
    <definedName name="solver_rhs6" localSheetId="1" hidden="1">Model!#REF!</definedName>
    <definedName name="solver_rhs7" localSheetId="1" hidden="1">Model!#REF!</definedName>
    <definedName name="solver_rhs8" localSheetId="1" hidden="1">Model!#REF!</definedName>
    <definedName name="solver_rhs9" localSheetId="1" hidden="1">Model!#REF!</definedName>
    <definedName name="solver_scl" localSheetId="1" hidden="1">2</definedName>
    <definedName name="solver_sho" localSheetId="1" hidden="1">2</definedName>
    <definedName name="solver_tim" localSheetId="1" hidden="1">100</definedName>
    <definedName name="solver_tol" localSheetId="1" hidden="1">0.05</definedName>
    <definedName name="solver_typ" localSheetId="1" hidden="1">1</definedName>
    <definedName name="solver_val" localSheetId="1" hidden="1">0</definedName>
  </definedNames>
  <calcPr calcId="125725"/>
</workbook>
</file>

<file path=xl/calcChain.xml><?xml version="1.0" encoding="utf-8"?>
<calcChain xmlns="http://schemas.openxmlformats.org/spreadsheetml/2006/main">
  <c r="DZ5" i="7"/>
  <c r="EA40"/>
  <c r="AS40"/>
  <c r="AP40"/>
  <c r="AQ40"/>
  <c r="AN5"/>
  <c r="AM6"/>
  <c r="AU40"/>
  <c r="AW40"/>
  <c r="AW5"/>
  <c r="AZ6"/>
  <c r="AY5"/>
  <c r="AY6"/>
  <c r="CN5"/>
  <c r="CK5"/>
  <c r="E4"/>
  <c r="CL40"/>
  <c r="F4"/>
  <c r="CO40"/>
  <c r="DC6"/>
  <c r="DD6"/>
  <c r="E13"/>
  <c r="BG40"/>
  <c r="L15"/>
  <c r="L16"/>
  <c r="M16"/>
  <c r="L18"/>
  <c r="M18"/>
  <c r="BK5"/>
  <c r="BK6"/>
  <c r="M20"/>
  <c r="M22"/>
  <c r="BJ40"/>
  <c r="BY40"/>
  <c r="L22"/>
  <c r="BZ5"/>
  <c r="BZ6"/>
  <c r="E26"/>
  <c r="E27"/>
  <c r="CX6"/>
  <c r="BY6"/>
  <c r="BZ7"/>
  <c r="BK7"/>
  <c r="BJ6"/>
  <c r="AX5"/>
  <c r="BK8"/>
  <c r="BJ7"/>
  <c r="BY7"/>
  <c r="BZ8"/>
  <c r="BZ9"/>
  <c r="BY8"/>
  <c r="BJ8"/>
  <c r="BK9"/>
  <c r="BZ10"/>
  <c r="BY9"/>
  <c r="BK10"/>
  <c r="BJ9"/>
  <c r="BJ10"/>
  <c r="BK11"/>
  <c r="BZ11"/>
  <c r="BY10"/>
  <c r="BY11"/>
  <c r="BZ12"/>
  <c r="BK12"/>
  <c r="BJ11"/>
  <c r="BJ12"/>
  <c r="BK13"/>
  <c r="BZ13"/>
  <c r="BY12"/>
  <c r="BK14"/>
  <c r="BJ13"/>
  <c r="BY13"/>
  <c r="BZ14"/>
  <c r="BK15"/>
  <c r="BJ14"/>
  <c r="BZ15"/>
  <c r="BY14"/>
  <c r="BK16"/>
  <c r="BJ15"/>
  <c r="BZ16"/>
  <c r="BY15"/>
  <c r="BJ16"/>
  <c r="BK17"/>
  <c r="BZ17"/>
  <c r="BY16"/>
  <c r="BY17"/>
  <c r="BZ18"/>
  <c r="BK18"/>
  <c r="BJ17"/>
  <c r="BJ18"/>
  <c r="BK19"/>
  <c r="BZ19"/>
  <c r="BY18"/>
  <c r="BY19"/>
  <c r="BZ20"/>
  <c r="BJ19"/>
  <c r="BK20"/>
  <c r="BJ20"/>
  <c r="BK21"/>
  <c r="BZ21"/>
  <c r="BY20"/>
  <c r="BK22"/>
  <c r="BJ21"/>
  <c r="BZ22"/>
  <c r="BY21"/>
  <c r="BK23"/>
  <c r="BJ22"/>
  <c r="BZ23"/>
  <c r="BY22"/>
  <c r="BZ24"/>
  <c r="BY23"/>
  <c r="BK24"/>
  <c r="BJ23"/>
  <c r="BK25"/>
  <c r="BJ24"/>
  <c r="BZ25"/>
  <c r="BY24"/>
  <c r="BZ26"/>
  <c r="BY25"/>
  <c r="BK26"/>
  <c r="BJ25"/>
  <c r="BK27"/>
  <c r="BJ26"/>
  <c r="BZ27"/>
  <c r="BY26"/>
  <c r="BZ28"/>
  <c r="BY27"/>
  <c r="BK28"/>
  <c r="BJ27"/>
  <c r="BK29"/>
  <c r="BJ28"/>
  <c r="BZ29"/>
  <c r="BY28"/>
  <c r="BZ30"/>
  <c r="BY29"/>
  <c r="BK30"/>
  <c r="BJ29"/>
  <c r="BK31"/>
  <c r="BJ30"/>
  <c r="BZ31"/>
  <c r="BY30"/>
  <c r="BZ32"/>
  <c r="BY31"/>
  <c r="BK32"/>
  <c r="BJ31"/>
  <c r="BK33"/>
  <c r="BJ32"/>
  <c r="BZ33"/>
  <c r="BY32"/>
  <c r="BZ34"/>
  <c r="BY33"/>
  <c r="BK34"/>
  <c r="BJ33"/>
  <c r="BK35"/>
  <c r="BJ34"/>
  <c r="BZ35"/>
  <c r="BY34"/>
  <c r="BZ36"/>
  <c r="BY35"/>
  <c r="BK36"/>
  <c r="BJ35"/>
  <c r="BK37"/>
  <c r="BJ36"/>
  <c r="BZ37"/>
  <c r="BY36"/>
  <c r="BZ38"/>
  <c r="BY37"/>
  <c r="BK38"/>
  <c r="BJ37"/>
  <c r="BK39"/>
  <c r="BJ39"/>
  <c r="BJ38"/>
  <c r="BY38"/>
  <c r="BZ39"/>
  <c r="BY39"/>
  <c r="AR5"/>
  <c r="DQ5"/>
  <c r="EA5"/>
  <c r="DA6"/>
  <c r="AX40"/>
  <c r="AR40"/>
  <c r="BH5"/>
  <c r="BH6"/>
  <c r="BG6"/>
  <c r="BW5"/>
  <c r="BW6"/>
  <c r="BW7"/>
  <c r="BV40"/>
  <c r="AP6"/>
  <c r="AP7"/>
  <c r="AP8"/>
  <c r="AP9"/>
  <c r="AP10"/>
  <c r="AP11"/>
  <c r="AP12"/>
  <c r="AP13"/>
  <c r="AP14"/>
  <c r="AP15"/>
  <c r="AP16"/>
  <c r="AP17"/>
  <c r="AP18"/>
  <c r="AP19"/>
  <c r="AQ19"/>
  <c r="AS6"/>
  <c r="AS7"/>
  <c r="AR7"/>
  <c r="AU6"/>
  <c r="AW6"/>
  <c r="AX6"/>
  <c r="AR6"/>
  <c r="AU7"/>
  <c r="AV7"/>
  <c r="AS8"/>
  <c r="AP20"/>
  <c r="AP21"/>
  <c r="AP22"/>
  <c r="AP23"/>
  <c r="AP24"/>
  <c r="AP25"/>
  <c r="AP26"/>
  <c r="AP27"/>
  <c r="AP28"/>
  <c r="AP29"/>
  <c r="AP30"/>
  <c r="AP31"/>
  <c r="AP32"/>
  <c r="AP33"/>
  <c r="AP34"/>
  <c r="AP35"/>
  <c r="AP36"/>
  <c r="AP37"/>
  <c r="AP38"/>
  <c r="AP39"/>
  <c r="AQ39"/>
  <c r="DP40"/>
  <c r="AV40"/>
  <c r="AQ17"/>
  <c r="AQ12"/>
  <c r="AV5"/>
  <c r="AQ6"/>
  <c r="AQ16"/>
  <c r="AQ15"/>
  <c r="AQ7"/>
  <c r="E25"/>
  <c r="E5"/>
  <c r="AY11"/>
  <c r="AQ13"/>
  <c r="AQ10"/>
  <c r="AQ18"/>
  <c r="EB5"/>
  <c r="AQ5"/>
  <c r="EC5"/>
  <c r="ED5"/>
  <c r="EF5"/>
  <c r="BH7"/>
  <c r="BH8"/>
  <c r="BV6"/>
  <c r="BV7"/>
  <c r="BW8"/>
  <c r="BG7"/>
  <c r="AQ20"/>
  <c r="AQ29"/>
  <c r="AV6"/>
  <c r="AQ8"/>
  <c r="AQ24"/>
  <c r="AQ9"/>
  <c r="AQ11"/>
  <c r="AQ14"/>
  <c r="AQ35"/>
  <c r="AQ34"/>
  <c r="AQ23"/>
  <c r="AQ30"/>
  <c r="AU8"/>
  <c r="AW7"/>
  <c r="AX7"/>
  <c r="AQ37"/>
  <c r="AQ21"/>
  <c r="AQ26"/>
  <c r="AQ31"/>
  <c r="AQ32"/>
  <c r="AQ22"/>
  <c r="AQ25"/>
  <c r="AQ27"/>
  <c r="AQ28"/>
  <c r="AQ38"/>
  <c r="AQ36"/>
  <c r="AQ33"/>
  <c r="AS9"/>
  <c r="AR8"/>
  <c r="DZ40"/>
  <c r="EB40"/>
  <c r="EC40"/>
  <c r="ED40"/>
  <c r="EF40"/>
  <c r="DP6"/>
  <c r="I5"/>
  <c r="BM5"/>
  <c r="CW6"/>
  <c r="EE5"/>
  <c r="EG5"/>
  <c r="AN14"/>
  <c r="AN15"/>
  <c r="F5"/>
  <c r="AM16"/>
  <c r="E7"/>
  <c r="AM13"/>
  <c r="BH9"/>
  <c r="BG8"/>
  <c r="BW9"/>
  <c r="BV8"/>
  <c r="AU9"/>
  <c r="AV8"/>
  <c r="AW8"/>
  <c r="AX8"/>
  <c r="AR9"/>
  <c r="AS10"/>
  <c r="EE40"/>
  <c r="EG40"/>
  <c r="F7"/>
  <c r="BS6"/>
  <c r="BM9"/>
  <c r="CB6"/>
  <c r="DP7"/>
  <c r="DZ6"/>
  <c r="EB6"/>
  <c r="DQ6"/>
  <c r="EA6"/>
  <c r="AZ11"/>
  <c r="CB11"/>
  <c r="CQ5"/>
  <c r="E21"/>
  <c r="BQ6"/>
  <c r="CF6"/>
  <c r="DM8"/>
  <c r="CE5"/>
  <c r="CK40"/>
  <c r="CL5"/>
  <c r="CL6"/>
  <c r="CL7"/>
  <c r="CK7"/>
  <c r="CZ6"/>
  <c r="AM15"/>
  <c r="BP6"/>
  <c r="E20"/>
  <c r="I4"/>
  <c r="AM17"/>
  <c r="AM14"/>
  <c r="BW10"/>
  <c r="BV9"/>
  <c r="BG9"/>
  <c r="BH10"/>
  <c r="AU10"/>
  <c r="AW9"/>
  <c r="AX9"/>
  <c r="AV9"/>
  <c r="AS11"/>
  <c r="AR10"/>
  <c r="CT5"/>
  <c r="DN8"/>
  <c r="E15"/>
  <c r="DV5"/>
  <c r="J4"/>
  <c r="CU6"/>
  <c r="CI6"/>
  <c r="CH5"/>
  <c r="F20"/>
  <c r="CO5"/>
  <c r="CO6"/>
  <c r="CO7"/>
  <c r="F21"/>
  <c r="AN16"/>
  <c r="CN40"/>
  <c r="BT6"/>
  <c r="AN13"/>
  <c r="AN17"/>
  <c r="EC6"/>
  <c r="DQ7"/>
  <c r="EA7"/>
  <c r="DP8"/>
  <c r="DZ7"/>
  <c r="EB7"/>
  <c r="EC7"/>
  <c r="CL8"/>
  <c r="CL9"/>
  <c r="CK6"/>
  <c r="BN6"/>
  <c r="CR6"/>
  <c r="CC6"/>
  <c r="BH11"/>
  <c r="BG10"/>
  <c r="BW11"/>
  <c r="BV10"/>
  <c r="AV10"/>
  <c r="AU11"/>
  <c r="AW10"/>
  <c r="AX10"/>
  <c r="AS12"/>
  <c r="AR11"/>
  <c r="BN10"/>
  <c r="CC11"/>
  <c r="CK8"/>
  <c r="CN6"/>
  <c r="F9"/>
  <c r="DN5"/>
  <c r="DT40"/>
  <c r="DS5"/>
  <c r="E9"/>
  <c r="DW6"/>
  <c r="EE6"/>
  <c r="EG6"/>
  <c r="ED6"/>
  <c r="EF6"/>
  <c r="EE7"/>
  <c r="EG7"/>
  <c r="ED7"/>
  <c r="EF7"/>
  <c r="DQ8"/>
  <c r="EA8"/>
  <c r="DP9"/>
  <c r="DZ8"/>
  <c r="EB8"/>
  <c r="CO8"/>
  <c r="CN7"/>
  <c r="F11"/>
  <c r="EI6"/>
  <c r="CL10"/>
  <c r="CK9"/>
  <c r="BV11"/>
  <c r="BW12"/>
  <c r="BH12"/>
  <c r="BG11"/>
  <c r="AU12"/>
  <c r="AW11"/>
  <c r="AX11"/>
  <c r="AV11"/>
  <c r="AS13"/>
  <c r="AR12"/>
  <c r="EC8"/>
  <c r="EE8"/>
  <c r="EG8"/>
  <c r="E17"/>
  <c r="DS40"/>
  <c r="DM5"/>
  <c r="E11"/>
  <c r="EH6"/>
  <c r="ED8"/>
  <c r="EF8"/>
  <c r="DQ9"/>
  <c r="EA9"/>
  <c r="DP10"/>
  <c r="DZ9"/>
  <c r="EB9"/>
  <c r="EC9"/>
  <c r="CO9"/>
  <c r="CN8"/>
  <c r="CL11"/>
  <c r="CK10"/>
  <c r="BW13"/>
  <c r="BV12"/>
  <c r="BH13"/>
  <c r="BG12"/>
  <c r="AV12"/>
  <c r="AU13"/>
  <c r="AW12"/>
  <c r="AX12"/>
  <c r="AR13"/>
  <c r="AS14"/>
  <c r="DT5"/>
  <c r="DT6"/>
  <c r="DT7"/>
  <c r="DT8"/>
  <c r="DT9"/>
  <c r="DT10"/>
  <c r="DT11"/>
  <c r="DT12"/>
  <c r="DT13"/>
  <c r="DT14"/>
  <c r="DT15"/>
  <c r="DT16"/>
  <c r="DT17"/>
  <c r="DT18"/>
  <c r="DT19"/>
  <c r="DT20"/>
  <c r="DT21"/>
  <c r="DT22"/>
  <c r="DT23"/>
  <c r="DT24"/>
  <c r="DT25"/>
  <c r="DT26"/>
  <c r="DT27"/>
  <c r="DT28"/>
  <c r="DT29"/>
  <c r="DT30"/>
  <c r="DT31"/>
  <c r="DT32"/>
  <c r="DT33"/>
  <c r="DT34"/>
  <c r="DT35"/>
  <c r="DT36"/>
  <c r="DT37"/>
  <c r="DT38"/>
  <c r="DT39"/>
  <c r="DS39"/>
  <c r="EE9"/>
  <c r="EG9"/>
  <c r="ED9"/>
  <c r="EF9"/>
  <c r="DQ10"/>
  <c r="EA10"/>
  <c r="DP11"/>
  <c r="DZ10"/>
  <c r="EB10"/>
  <c r="EC10"/>
  <c r="CO10"/>
  <c r="CN9"/>
  <c r="CK11"/>
  <c r="CL12"/>
  <c r="BG13"/>
  <c r="BH14"/>
  <c r="BW14"/>
  <c r="BV13"/>
  <c r="DS10"/>
  <c r="DS14"/>
  <c r="DS13"/>
  <c r="AW13"/>
  <c r="AX13"/>
  <c r="AU14"/>
  <c r="AV13"/>
  <c r="DS30"/>
  <c r="DS11"/>
  <c r="DS6"/>
  <c r="DS19"/>
  <c r="DS12"/>
  <c r="DS21"/>
  <c r="DS22"/>
  <c r="AS15"/>
  <c r="AR14"/>
  <c r="DS37"/>
  <c r="DS34"/>
  <c r="DS29"/>
  <c r="DS15"/>
  <c r="DS24"/>
  <c r="DS26"/>
  <c r="DS8"/>
  <c r="DS17"/>
  <c r="DS27"/>
  <c r="DS9"/>
  <c r="DS18"/>
  <c r="DS31"/>
  <c r="DS36"/>
  <c r="DS25"/>
  <c r="DS35"/>
  <c r="DS23"/>
  <c r="DS38"/>
  <c r="DS32"/>
  <c r="DS20"/>
  <c r="DS28"/>
  <c r="DS33"/>
  <c r="DS16"/>
  <c r="DS7"/>
  <c r="EE10"/>
  <c r="EG10"/>
  <c r="ED10"/>
  <c r="EF10"/>
  <c r="DZ11"/>
  <c r="EB11"/>
  <c r="DP12"/>
  <c r="DQ11"/>
  <c r="EA11"/>
  <c r="CO11"/>
  <c r="CN10"/>
  <c r="CK12"/>
  <c r="CL13"/>
  <c r="BW15"/>
  <c r="BV14"/>
  <c r="BH15"/>
  <c r="BG14"/>
  <c r="AU15"/>
  <c r="AV14"/>
  <c r="AW14"/>
  <c r="AX14"/>
  <c r="AS16"/>
  <c r="AR15"/>
  <c r="DQ12"/>
  <c r="EA12"/>
  <c r="DZ12"/>
  <c r="EB12"/>
  <c r="DP13"/>
  <c r="EC11"/>
  <c r="CO12"/>
  <c r="CN11"/>
  <c r="CK13"/>
  <c r="CL14"/>
  <c r="BG15"/>
  <c r="BH16"/>
  <c r="BW16"/>
  <c r="BV15"/>
  <c r="AW15"/>
  <c r="AX15"/>
  <c r="AU16"/>
  <c r="AV15"/>
  <c r="AS17"/>
  <c r="AR16"/>
  <c r="EC12"/>
  <c r="EE12"/>
  <c r="EG12"/>
  <c r="DZ13"/>
  <c r="EB13"/>
  <c r="DQ13"/>
  <c r="EA13"/>
  <c r="DP14"/>
  <c r="EE11"/>
  <c r="EG11"/>
  <c r="ED11"/>
  <c r="EF11"/>
  <c r="CO13"/>
  <c r="CN12"/>
  <c r="CL15"/>
  <c r="CK14"/>
  <c r="BH17"/>
  <c r="BG16"/>
  <c r="BW17"/>
  <c r="BV16"/>
  <c r="AU17"/>
  <c r="AW16"/>
  <c r="AX16"/>
  <c r="AV16"/>
  <c r="AR17"/>
  <c r="AS18"/>
  <c r="ED12"/>
  <c r="EF12"/>
  <c r="DZ14"/>
  <c r="EB14"/>
  <c r="DP15"/>
  <c r="DQ14"/>
  <c r="EA14"/>
  <c r="EC13"/>
  <c r="CO14"/>
  <c r="CN13"/>
  <c r="CK15"/>
  <c r="CL16"/>
  <c r="BV17"/>
  <c r="BW18"/>
  <c r="BH18"/>
  <c r="BG17"/>
  <c r="AV17"/>
  <c r="AW17"/>
  <c r="AX17"/>
  <c r="AU18"/>
  <c r="AS19"/>
  <c r="AR18"/>
  <c r="DQ15"/>
  <c r="EA15"/>
  <c r="DZ15"/>
  <c r="EB15"/>
  <c r="DP16"/>
  <c r="EC14"/>
  <c r="EE13"/>
  <c r="EG13"/>
  <c r="ED13"/>
  <c r="EF13"/>
  <c r="CO15"/>
  <c r="CN14"/>
  <c r="CL17"/>
  <c r="CK16"/>
  <c r="BG18"/>
  <c r="BH19"/>
  <c r="BW19"/>
  <c r="BV18"/>
  <c r="AW18"/>
  <c r="AX18"/>
  <c r="AV18"/>
  <c r="AU19"/>
  <c r="AR19"/>
  <c r="AS20"/>
  <c r="EC15"/>
  <c r="EE15"/>
  <c r="EG15"/>
  <c r="EE14"/>
  <c r="EG14"/>
  <c r="ED14"/>
  <c r="EF14"/>
  <c r="DZ16"/>
  <c r="EB16"/>
  <c r="DP17"/>
  <c r="DQ16"/>
  <c r="EA16"/>
  <c r="CO16"/>
  <c r="CN15"/>
  <c r="CL18"/>
  <c r="CK17"/>
  <c r="BG19"/>
  <c r="BH20"/>
  <c r="BV19"/>
  <c r="BW20"/>
  <c r="AU20"/>
  <c r="AW19"/>
  <c r="AX19"/>
  <c r="AV19"/>
  <c r="AS21"/>
  <c r="AR20"/>
  <c r="ED15"/>
  <c r="EF15"/>
  <c r="EC16"/>
  <c r="DZ17"/>
  <c r="EB17"/>
  <c r="DP18"/>
  <c r="DQ17"/>
  <c r="EA17"/>
  <c r="CO17"/>
  <c r="CN16"/>
  <c r="CK18"/>
  <c r="CL19"/>
  <c r="BW21"/>
  <c r="BV20"/>
  <c r="BG20"/>
  <c r="BH21"/>
  <c r="AW20"/>
  <c r="AX20"/>
  <c r="AV20"/>
  <c r="AU21"/>
  <c r="AS22"/>
  <c r="AR21"/>
  <c r="DQ18"/>
  <c r="EA18"/>
  <c r="DZ18"/>
  <c r="EB18"/>
  <c r="DP19"/>
  <c r="ED16"/>
  <c r="EF16"/>
  <c r="EE16"/>
  <c r="EG16"/>
  <c r="EC17"/>
  <c r="CO18"/>
  <c r="CN17"/>
  <c r="CK19"/>
  <c r="CL20"/>
  <c r="BV21"/>
  <c r="BW22"/>
  <c r="BG21"/>
  <c r="BH22"/>
  <c r="AV21"/>
  <c r="AW21"/>
  <c r="AX21"/>
  <c r="AU22"/>
  <c r="AS23"/>
  <c r="AR22"/>
  <c r="EC18"/>
  <c r="EE18"/>
  <c r="EG18"/>
  <c r="DQ19"/>
  <c r="EA19"/>
  <c r="DZ19"/>
  <c r="EB19"/>
  <c r="DP20"/>
  <c r="ED17"/>
  <c r="EF17"/>
  <c r="EE17"/>
  <c r="EG17"/>
  <c r="CO19"/>
  <c r="CN18"/>
  <c r="CK20"/>
  <c r="CL21"/>
  <c r="BH23"/>
  <c r="BG22"/>
  <c r="BW23"/>
  <c r="BV22"/>
  <c r="AU23"/>
  <c r="AW22"/>
  <c r="AX22"/>
  <c r="AV22"/>
  <c r="AS24"/>
  <c r="AR23"/>
  <c r="ED18"/>
  <c r="EF18"/>
  <c r="EC19"/>
  <c r="EE19"/>
  <c r="EG19"/>
  <c r="DZ20"/>
  <c r="EB20"/>
  <c r="DQ20"/>
  <c r="EA20"/>
  <c r="DP21"/>
  <c r="CO20"/>
  <c r="CN19"/>
  <c r="CL22"/>
  <c r="CK21"/>
  <c r="BW24"/>
  <c r="BV23"/>
  <c r="BH24"/>
  <c r="BG23"/>
  <c r="AW23"/>
  <c r="AX23"/>
  <c r="AU24"/>
  <c r="AV23"/>
  <c r="ED19"/>
  <c r="EF19"/>
  <c r="AS25"/>
  <c r="AR24"/>
  <c r="DQ21"/>
  <c r="EA21"/>
  <c r="DZ21"/>
  <c r="EB21"/>
  <c r="DP22"/>
  <c r="EC20"/>
  <c r="CO21"/>
  <c r="CN20"/>
  <c r="CK22"/>
  <c r="CL23"/>
  <c r="BG24"/>
  <c r="BH25"/>
  <c r="BW25"/>
  <c r="BV24"/>
  <c r="AV24"/>
  <c r="AU25"/>
  <c r="AW24"/>
  <c r="AX24"/>
  <c r="AR25"/>
  <c r="AS26"/>
  <c r="EC21"/>
  <c r="EE21"/>
  <c r="EG21"/>
  <c r="DQ22"/>
  <c r="EA22"/>
  <c r="DZ22"/>
  <c r="EB22"/>
  <c r="DP23"/>
  <c r="ED20"/>
  <c r="EF20"/>
  <c r="EE20"/>
  <c r="EG20"/>
  <c r="CO22"/>
  <c r="CN21"/>
  <c r="CL24"/>
  <c r="CK23"/>
  <c r="BG25"/>
  <c r="BH26"/>
  <c r="BW26"/>
  <c r="BV25"/>
  <c r="AW25"/>
  <c r="AX25"/>
  <c r="AU26"/>
  <c r="AV25"/>
  <c r="AS27"/>
  <c r="AR26"/>
  <c r="EC22"/>
  <c r="ED22"/>
  <c r="EF22"/>
  <c r="ED21"/>
  <c r="EF21"/>
  <c r="DZ23"/>
  <c r="EB23"/>
  <c r="DQ23"/>
  <c r="EA23"/>
  <c r="DP24"/>
  <c r="CO23"/>
  <c r="CN22"/>
  <c r="CK24"/>
  <c r="CL25"/>
  <c r="BG26"/>
  <c r="BH27"/>
  <c r="BW27"/>
  <c r="BV26"/>
  <c r="AU27"/>
  <c r="AW26"/>
  <c r="AX26"/>
  <c r="AV26"/>
  <c r="EE22"/>
  <c r="EG22"/>
  <c r="AR27"/>
  <c r="AS28"/>
  <c r="DZ24"/>
  <c r="EB24"/>
  <c r="DP25"/>
  <c r="DQ24"/>
  <c r="EA24"/>
  <c r="EC23"/>
  <c r="CO24"/>
  <c r="CN23"/>
  <c r="CL26"/>
  <c r="CK25"/>
  <c r="BG27"/>
  <c r="BH28"/>
  <c r="BW28"/>
  <c r="BV27"/>
  <c r="AW27"/>
  <c r="AX27"/>
  <c r="AU28"/>
  <c r="AV27"/>
  <c r="AS29"/>
  <c r="AR28"/>
  <c r="EC24"/>
  <c r="ED23"/>
  <c r="EF23"/>
  <c r="EE23"/>
  <c r="EG23"/>
  <c r="DQ25"/>
  <c r="EA25"/>
  <c r="DZ25"/>
  <c r="EB25"/>
  <c r="DP26"/>
  <c r="CO25"/>
  <c r="CN24"/>
  <c r="CL27"/>
  <c r="CK26"/>
  <c r="BG28"/>
  <c r="BH29"/>
  <c r="BW29"/>
  <c r="BV28"/>
  <c r="AU29"/>
  <c r="AW28"/>
  <c r="AX28"/>
  <c r="AV28"/>
  <c r="AS30"/>
  <c r="AR29"/>
  <c r="DQ26"/>
  <c r="EA26"/>
  <c r="DZ26"/>
  <c r="EB26"/>
  <c r="DP27"/>
  <c r="EE24"/>
  <c r="EG24"/>
  <c r="ED24"/>
  <c r="EF24"/>
  <c r="EC25"/>
  <c r="CO26"/>
  <c r="CN25"/>
  <c r="CK27"/>
  <c r="CL28"/>
  <c r="BH30"/>
  <c r="BG29"/>
  <c r="BW30"/>
  <c r="BV29"/>
  <c r="AW29"/>
  <c r="AX29"/>
  <c r="AU30"/>
  <c r="AV29"/>
  <c r="AS31"/>
  <c r="AR30"/>
  <c r="EC26"/>
  <c r="ED26"/>
  <c r="EF26"/>
  <c r="EE25"/>
  <c r="EG25"/>
  <c r="ED25"/>
  <c r="EF25"/>
  <c r="DP28"/>
  <c r="DZ27"/>
  <c r="EB27"/>
  <c r="DQ27"/>
  <c r="EA27"/>
  <c r="EE26"/>
  <c r="EG26"/>
  <c r="CO27"/>
  <c r="CN26"/>
  <c r="CK28"/>
  <c r="CL29"/>
  <c r="BW31"/>
  <c r="BV30"/>
  <c r="BH31"/>
  <c r="BG30"/>
  <c r="AU31"/>
  <c r="AW30"/>
  <c r="AX30"/>
  <c r="AV30"/>
  <c r="AR31"/>
  <c r="AS32"/>
  <c r="EC27"/>
  <c r="EE27"/>
  <c r="EG27"/>
  <c r="DQ28"/>
  <c r="EA28"/>
  <c r="DZ28"/>
  <c r="EB28"/>
  <c r="DP29"/>
  <c r="ED27"/>
  <c r="EF27"/>
  <c r="CO28"/>
  <c r="CN27"/>
  <c r="CK29"/>
  <c r="CL30"/>
  <c r="BH32"/>
  <c r="BG31"/>
  <c r="BW32"/>
  <c r="BV31"/>
  <c r="AW31"/>
  <c r="AX31"/>
  <c r="AU32"/>
  <c r="AV31"/>
  <c r="AS33"/>
  <c r="AR32"/>
  <c r="EC28"/>
  <c r="EE28"/>
  <c r="EG28"/>
  <c r="DZ29"/>
  <c r="EB29"/>
  <c r="DP30"/>
  <c r="DQ29"/>
  <c r="EA29"/>
  <c r="ED28"/>
  <c r="EF28"/>
  <c r="CN28"/>
  <c r="CO29"/>
  <c r="CL31"/>
  <c r="CK30"/>
  <c r="BW33"/>
  <c r="BV32"/>
  <c r="BH33"/>
  <c r="BG32"/>
  <c r="AU33"/>
  <c r="AW32"/>
  <c r="AX32"/>
  <c r="AV32"/>
  <c r="AR33"/>
  <c r="AS34"/>
  <c r="EC29"/>
  <c r="DP31"/>
  <c r="DZ30"/>
  <c r="EB30"/>
  <c r="DQ30"/>
  <c r="EA30"/>
  <c r="CN29"/>
  <c r="CO30"/>
  <c r="CK31"/>
  <c r="CL32"/>
  <c r="BG33"/>
  <c r="BH34"/>
  <c r="BW34"/>
  <c r="BV33"/>
  <c r="AW33"/>
  <c r="AX33"/>
  <c r="AU34"/>
  <c r="AV33"/>
  <c r="AS35"/>
  <c r="AR34"/>
  <c r="EE29"/>
  <c r="EG29"/>
  <c r="ED29"/>
  <c r="EF29"/>
  <c r="EC30"/>
  <c r="DZ31"/>
  <c r="EB31"/>
  <c r="DP32"/>
  <c r="DQ31"/>
  <c r="EA31"/>
  <c r="CO31"/>
  <c r="CN30"/>
  <c r="CL33"/>
  <c r="CK32"/>
  <c r="BG34"/>
  <c r="BH35"/>
  <c r="BW35"/>
  <c r="BV34"/>
  <c r="AV34"/>
  <c r="AU35"/>
  <c r="AW34"/>
  <c r="AX34"/>
  <c r="AS36"/>
  <c r="AR35"/>
  <c r="DZ32"/>
  <c r="EB32"/>
  <c r="DP33"/>
  <c r="DQ32"/>
  <c r="EA32"/>
  <c r="EE30"/>
  <c r="EG30"/>
  <c r="ED30"/>
  <c r="EF30"/>
  <c r="EC31"/>
  <c r="CO32"/>
  <c r="CN31"/>
  <c r="CL34"/>
  <c r="CK33"/>
  <c r="BH36"/>
  <c r="BG35"/>
  <c r="BW36"/>
  <c r="BV35"/>
  <c r="AW35"/>
  <c r="AX35"/>
  <c r="AU36"/>
  <c r="AV35"/>
  <c r="AS37"/>
  <c r="AR36"/>
  <c r="ED31"/>
  <c r="EF31"/>
  <c r="EE31"/>
  <c r="EG31"/>
  <c r="DZ33"/>
  <c r="EB33"/>
  <c r="DP34"/>
  <c r="DQ33"/>
  <c r="EA33"/>
  <c r="EC32"/>
  <c r="CO33"/>
  <c r="CN32"/>
  <c r="CL35"/>
  <c r="CK34"/>
  <c r="BW37"/>
  <c r="BV36"/>
  <c r="BH37"/>
  <c r="BG36"/>
  <c r="AU37"/>
  <c r="AW36"/>
  <c r="AX36"/>
  <c r="AV36"/>
  <c r="AS38"/>
  <c r="AR37"/>
  <c r="EC33"/>
  <c r="EE32"/>
  <c r="EG32"/>
  <c r="ED32"/>
  <c r="EF32"/>
  <c r="DQ34"/>
  <c r="EA34"/>
  <c r="DZ34"/>
  <c r="EB34"/>
  <c r="DP35"/>
  <c r="CN33"/>
  <c r="CO34"/>
  <c r="CL36"/>
  <c r="CK35"/>
  <c r="BH38"/>
  <c r="BG37"/>
  <c r="BW38"/>
  <c r="BV37"/>
  <c r="AW37"/>
  <c r="AX37"/>
  <c r="AU38"/>
  <c r="AV37"/>
  <c r="AS39"/>
  <c r="AR39"/>
  <c r="AR38"/>
  <c r="EE33"/>
  <c r="EG33"/>
  <c r="ED33"/>
  <c r="EF33"/>
  <c r="EC34"/>
  <c r="DZ35"/>
  <c r="EB35"/>
  <c r="DP36"/>
  <c r="DQ35"/>
  <c r="EA35"/>
  <c r="CN34"/>
  <c r="CO35"/>
  <c r="CL37"/>
  <c r="CK36"/>
  <c r="BW39"/>
  <c r="BV39"/>
  <c r="BV38"/>
  <c r="BH39"/>
  <c r="BG39"/>
  <c r="BG38"/>
  <c r="AW38"/>
  <c r="AX38"/>
  <c r="AV38"/>
  <c r="AU39"/>
  <c r="DQ36"/>
  <c r="EA36"/>
  <c r="DZ36"/>
  <c r="EB36"/>
  <c r="DP37"/>
  <c r="ED34"/>
  <c r="EF34"/>
  <c r="EE34"/>
  <c r="EG34"/>
  <c r="EC35"/>
  <c r="CO36"/>
  <c r="CN35"/>
  <c r="CK37"/>
  <c r="CL38"/>
  <c r="AW39"/>
  <c r="AX39"/>
  <c r="AV39"/>
  <c r="EC36"/>
  <c r="EE36"/>
  <c r="EG36"/>
  <c r="DZ37"/>
  <c r="EB37"/>
  <c r="DP38"/>
  <c r="DQ37"/>
  <c r="EA37"/>
  <c r="EE35"/>
  <c r="EG35"/>
  <c r="ED35"/>
  <c r="EF35"/>
  <c r="CN36"/>
  <c r="CO37"/>
  <c r="CL39"/>
  <c r="CK39"/>
  <c r="CK38"/>
  <c r="ED36"/>
  <c r="EF36"/>
  <c r="EC37"/>
  <c r="DZ38"/>
  <c r="EB38"/>
  <c r="DP39"/>
  <c r="DQ38"/>
  <c r="EA38"/>
  <c r="CN37"/>
  <c r="CO38"/>
  <c r="DZ39"/>
  <c r="EB39"/>
  <c r="DQ39"/>
  <c r="EA39"/>
  <c r="ED37"/>
  <c r="EF37"/>
  <c r="EE37"/>
  <c r="EG37"/>
  <c r="EC38"/>
  <c r="CO39"/>
  <c r="CN39"/>
  <c r="CN38"/>
  <c r="EE38"/>
  <c r="EG38"/>
  <c r="ED38"/>
  <c r="EF38"/>
  <c r="EC39"/>
  <c r="ED39"/>
  <c r="EF39"/>
  <c r="EE39"/>
  <c r="EG39"/>
</calcChain>
</file>

<file path=xl/sharedStrings.xml><?xml version="1.0" encoding="utf-8"?>
<sst xmlns="http://schemas.openxmlformats.org/spreadsheetml/2006/main" count="166" uniqueCount="92">
  <si>
    <t>Capital</t>
  </si>
  <si>
    <t>Labor</t>
  </si>
  <si>
    <t>Output</t>
  </si>
  <si>
    <t>X</t>
  </si>
  <si>
    <t>Y</t>
  </si>
  <si>
    <t>Inputs</t>
  </si>
  <si>
    <t>Prices</t>
  </si>
  <si>
    <t>Consumption</t>
  </si>
  <si>
    <t>Trade</t>
  </si>
  <si>
    <t>Income</t>
  </si>
  <si>
    <t>Factor Prices</t>
  </si>
  <si>
    <t>Cost Shares</t>
  </si>
  <si>
    <t>Welfare Index</t>
  </si>
  <si>
    <t>Unit Value Isoquant (Lerner-Pearce) Diagram Data</t>
  </si>
  <si>
    <t>Endowment Ray</t>
  </si>
  <si>
    <t>Y Isocost</t>
  </si>
  <si>
    <t>X Isocost</t>
  </si>
  <si>
    <t>X Factor Intensity</t>
  </si>
  <si>
    <t>Y Factor Intensity</t>
  </si>
  <si>
    <t>Y Isoquant</t>
  </si>
  <si>
    <t>X Isoquant</t>
  </si>
  <si>
    <t>X Unit Value Isoquant</t>
  </si>
  <si>
    <t>Y Unit Value Isoquant</t>
  </si>
  <si>
    <t>Output Isoquant Diagram Data</t>
  </si>
  <si>
    <t>Production Possibilities Diagram Data</t>
  </si>
  <si>
    <t>Indifference Curve</t>
  </si>
  <si>
    <t>Budget Constraint</t>
  </si>
  <si>
    <t>Isoprice Diagram</t>
  </si>
  <si>
    <t>Wage</t>
  </si>
  <si>
    <t>Rent</t>
  </si>
  <si>
    <t>Y Isoprice</t>
  </si>
  <si>
    <t>X Isoprice</t>
  </si>
  <si>
    <t>Lx</t>
  </si>
  <si>
    <t>Ly</t>
  </si>
  <si>
    <t>Transformation Locus</t>
  </si>
  <si>
    <t>Isoprice (Mussa) Diagram Data</t>
  </si>
  <si>
    <t>Consumption Shares</t>
  </si>
  <si>
    <t>Net Trade</t>
  </si>
  <si>
    <t>Price Line</t>
  </si>
  <si>
    <t>Unit Value Isoquant Diagram</t>
  </si>
  <si>
    <t>Output Isoquant Diagram</t>
  </si>
  <si>
    <t xml:space="preserve">Parameters </t>
  </si>
  <si>
    <t>ALPHAS</t>
  </si>
  <si>
    <t>Endowments</t>
  </si>
  <si>
    <t>Unit Factor Demands</t>
  </si>
  <si>
    <t>Transformation Locus Diagram</t>
  </si>
  <si>
    <t>Offer Curve Diagram</t>
  </si>
  <si>
    <t>Productivity</t>
  </si>
  <si>
    <t>Specific Factors Model of Production</t>
  </si>
  <si>
    <t>A</t>
  </si>
  <si>
    <t>B</t>
  </si>
  <si>
    <t>C</t>
  </si>
  <si>
    <t>Offer Curve</t>
  </si>
  <si>
    <t>X Unit Value Isocost</t>
  </si>
  <si>
    <t>Y Unit Value Isocost</t>
  </si>
  <si>
    <t>X Wage Rental Ratio</t>
  </si>
  <si>
    <t>Y Wage Rental Ratio</t>
  </si>
  <si>
    <t>Labor Market Equilibrium Diagram</t>
  </si>
  <si>
    <t>Labor Market Equilibrium</t>
  </si>
  <si>
    <t>X VMPL</t>
  </si>
  <si>
    <t>YVMPL</t>
  </si>
  <si>
    <t>Labor Stock</t>
  </si>
  <si>
    <t>w</t>
  </si>
  <si>
    <t xml:space="preserve">L </t>
  </si>
  <si>
    <t>Output Quadrant Diagram</t>
  </si>
  <si>
    <t>Quadrant Diagram</t>
  </si>
  <si>
    <t>Labor Constraint</t>
  </si>
  <si>
    <t>LX</t>
  </si>
  <si>
    <t>LY</t>
  </si>
  <si>
    <t>TPX</t>
  </si>
  <si>
    <t>Qx</t>
  </si>
  <si>
    <t>TPY</t>
  </si>
  <si>
    <t>Qy</t>
  </si>
  <si>
    <t>Lines</t>
  </si>
  <si>
    <t>Dot</t>
  </si>
  <si>
    <t>L</t>
  </si>
  <si>
    <t>Dots</t>
  </si>
  <si>
    <t>Cx</t>
  </si>
  <si>
    <t>Cy</t>
  </si>
  <si>
    <t>MRT</t>
  </si>
  <si>
    <t>This model can be used to simulate the core results from the Specific Factors model of production/trade. Use the spinners to change prices;/endowments, endogenous variables and graphs update automatically. Comments or questions to John Gilbert (jgilbert@usu.edu).</t>
  </si>
  <si>
    <t>Exercises</t>
  </si>
  <si>
    <t>Consider an increase in the price of X (cell E13). When you solve the model you will find that the return to capital in X has risen, along with the return to labor, while the return to capital in Y has fallen. A rise in the price of Y (cell F13) will yield a symmetric result. Capital can be paid a differential return in the specific factors model because it is prevented from moving across sectors. Alternatively, the specific factors employed in each sector can be thought of as completely distinct factors (e.g., capital and land), which have different prices as a consequence. Overall, it appears that price increases will benefit one specific factor and the mobile factor (labor) and hurt the other specific factor. In fact, however, things are not so clear cut for the mobile factor. Notice that while the wage has risen, it has risen by less in percentage terms than the increase in the price of X. So, the real wage in terms of Y has risen, but the real wage in terms of X has fallen. Is labor better off? It depends on how much X and Y it likes to consume. This result is called the neoclassical ambiguity.</t>
  </si>
  <si>
    <t>When you increase the price of X output of X also expands, and output of Y contracts. As in the HOS model, the supply curves in the specific factors model are upward sloping, and the PPF is concave. In fact, it is more concave than in the HOS model. See the HOS-Specific comparison.</t>
  </si>
  <si>
    <t>In the HOS model when endowments change the factor prices remain constant provided that both goods are produced and prices remain constant (as they would be for a small, open economy). To confirm, recall the Rybczynski simulation. What about the specific factors model? Unlike with HOS, the factor prices will depend on the factor endowments. First consider an increase in the endowment of one of the specific factors. Try increasing capital of type X in cell E4. After we solve the model we find that the return to capital has fallen in both sectors, while the return to labor has risen. Why? As we increase the amount of capital in sector X, the marginal product of labor in X must rise (since it has more capital to work with), and so must the wage (the value of the marginal product) at constant prices. Since labor is mobile, it must be paid a higher wage wherever it works, so the wage rises for sector Y also. Since prices are constant, the return to capital in Y must be squeezed down. The same pattern occurs for a rise in the endowment of capital of type Y.</t>
  </si>
  <si>
    <t>What if the endowment of the mobile factor rises? To see increase the endowment in cell L5. We find that the return to labor falls, while the returns to both specific factors (which now have more labor to work with) both rise.</t>
  </si>
  <si>
    <t>The Rybczynski result shows how biased factor accumulation leads to a biased expansion of the PPF, and hence to a pattern of trade. Can similar results be obtained here? First consider the implications of expanding the endowment of specific factors. For an expansion of the stock of capital of type X (cell E4) we find that the output of X expands, while output of Y contracts. As capital increases in X, more labor is drawn in to work with it. Since it must come from Y production, output of Y declines. A symmetric result holds for capital of type Y. In terms of the PPF, accumulation of a specific factor will expand the PPF along the axis of the good that uses the factor, making it steeper or flatter, similar in spirit to the HOS result.</t>
  </si>
  <si>
    <t>For the mobile factor things are different. Increasing the amount of labor in the economy will increase the output of both sectors. In terms of identifying a pattern of comparative advantage then, things are  a bit murkier than with the HOS model. If we compare two economies that are similar with respect to the size of their labor stocks, but where one has a larger endowment of capital of type X and the other has a larger endowment of capital of type Y, for example, we can show that the former will have a comparative advantage in X. This can help us to understand the pattern of comparative advantage of countries with large resource endowments. </t>
  </si>
  <si>
    <t>1. Prices and Factor Returns</t>
  </si>
  <si>
    <t>2. Prices and Output</t>
  </si>
  <si>
    <t>3. Endowments and Factor Returns</t>
  </si>
  <si>
    <t>4. Endowments and Output</t>
  </si>
</sst>
</file>

<file path=xl/styles.xml><?xml version="1.0" encoding="utf-8"?>
<styleSheet xmlns="http://schemas.openxmlformats.org/spreadsheetml/2006/main">
  <numFmts count="4">
    <numFmt numFmtId="164" formatCode="0.0"/>
    <numFmt numFmtId="165" formatCode="0.0_ "/>
    <numFmt numFmtId="166" formatCode="0.000"/>
    <numFmt numFmtId="167" formatCode="0.0000"/>
  </numFmts>
  <fonts count="25">
    <font>
      <sz val="10"/>
      <name val="Arial"/>
      <family val="2"/>
    </font>
    <font>
      <sz val="10"/>
      <name val="Arial"/>
      <family val="2"/>
    </font>
    <font>
      <sz val="10"/>
      <color indexed="9"/>
      <name val="Arial"/>
      <family val="2"/>
    </font>
    <font>
      <sz val="10"/>
      <name val="Arial"/>
      <family val="2"/>
    </font>
    <font>
      <b/>
      <sz val="10"/>
      <name val="Arial"/>
      <family val="2"/>
    </font>
    <font>
      <sz val="10"/>
      <name val="Arial"/>
      <family val="2"/>
    </font>
    <font>
      <sz val="10"/>
      <name val="Arial"/>
      <family val="2"/>
    </font>
    <font>
      <sz val="10"/>
      <name val="Arial"/>
      <family val="2"/>
    </font>
    <font>
      <b/>
      <sz val="10"/>
      <color indexed="9"/>
      <name val="Arial"/>
      <family val="2"/>
    </font>
    <font>
      <b/>
      <sz val="12"/>
      <color indexed="9"/>
      <name val="Arial"/>
      <family val="2"/>
    </font>
    <font>
      <b/>
      <sz val="10"/>
      <color theme="4" tint="-0.249977111117893"/>
      <name val="Arial"/>
      <family val="2"/>
    </font>
    <font>
      <sz val="10"/>
      <color theme="4" tint="-0.249977111117893"/>
      <name val="Arial"/>
      <family val="2"/>
    </font>
    <font>
      <sz val="10"/>
      <color theme="4" tint="-0.499984740745262"/>
      <name val="Arial"/>
      <family val="2"/>
    </font>
    <font>
      <sz val="10"/>
      <color theme="4" tint="0.79998168889431442"/>
      <name val="Arial"/>
      <family val="2"/>
    </font>
    <font>
      <b/>
      <sz val="12"/>
      <color theme="0"/>
      <name val="Arial"/>
      <family val="2"/>
    </font>
    <font>
      <sz val="10"/>
      <color theme="0"/>
      <name val="Arial"/>
      <family val="2"/>
    </font>
    <font>
      <sz val="10"/>
      <color theme="3" tint="-0.249977111117893"/>
      <name val="Arial"/>
      <family val="2"/>
    </font>
    <font>
      <sz val="9"/>
      <color theme="3" tint="-0.249977111117893"/>
      <name val="Arial"/>
      <family val="2"/>
    </font>
    <font>
      <sz val="10"/>
      <color theme="3"/>
      <name val="Arial"/>
      <family val="2"/>
    </font>
    <font>
      <sz val="10"/>
      <color theme="4"/>
      <name val="Arial"/>
      <family val="2"/>
    </font>
    <font>
      <sz val="14"/>
      <color rgb="FF0B5394"/>
      <name val="Calibri"/>
      <family val="2"/>
      <scheme val="minor"/>
    </font>
    <font>
      <sz val="11"/>
      <name val="Calibri"/>
      <family val="2"/>
      <scheme val="minor"/>
    </font>
    <font>
      <sz val="11"/>
      <color rgb="FF0B5394"/>
      <name val="Calibri"/>
      <family val="2"/>
      <scheme val="minor"/>
    </font>
    <font>
      <sz val="11"/>
      <color rgb="FF666666"/>
      <name val="Calibri"/>
      <family val="2"/>
      <scheme val="minor"/>
    </font>
    <font>
      <sz val="11"/>
      <color theme="1" tint="0.34998626667073579"/>
      <name val="Calibri"/>
      <family val="2"/>
      <scheme val="minor"/>
    </font>
  </fonts>
  <fills count="9">
    <fill>
      <patternFill patternType="none"/>
    </fill>
    <fill>
      <patternFill patternType="gray125"/>
    </fill>
    <fill>
      <patternFill patternType="solid">
        <fgColor indexed="22"/>
        <bgColor indexed="64"/>
      </patternFill>
    </fill>
    <fill>
      <patternFill patternType="solid">
        <fgColor indexed="9"/>
        <bgColor indexed="64"/>
      </patternFill>
    </fill>
    <fill>
      <patternFill patternType="solid">
        <fgColor theme="0" tint="-0.249977111117893"/>
        <bgColor indexed="64"/>
      </patternFill>
    </fill>
    <fill>
      <patternFill patternType="solid">
        <fgColor theme="4" tint="0.79998168889431442"/>
        <bgColor indexed="64"/>
      </patternFill>
    </fill>
    <fill>
      <patternFill patternType="solid">
        <fgColor theme="4" tint="-0.249977111117893"/>
        <bgColor indexed="64"/>
      </patternFill>
    </fill>
    <fill>
      <patternFill patternType="solid">
        <fgColor theme="4" tint="0.59999389629810485"/>
        <bgColor indexed="64"/>
      </patternFill>
    </fill>
    <fill>
      <patternFill patternType="solid">
        <fgColor theme="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theme="4" tint="-0.499984740745262"/>
      </left>
      <right style="thin">
        <color theme="4" tint="-0.499984740745262"/>
      </right>
      <top style="thin">
        <color theme="4" tint="-0.499984740745262"/>
      </top>
      <bottom style="thin">
        <color theme="4" tint="-0.499984740745262"/>
      </bottom>
      <diagonal/>
    </border>
    <border>
      <left style="thin">
        <color indexed="64"/>
      </left>
      <right/>
      <top style="thin">
        <color theme="4" tint="-0.499984740745262"/>
      </top>
      <bottom style="thin">
        <color indexed="64"/>
      </bottom>
      <diagonal/>
    </border>
    <border>
      <left/>
      <right/>
      <top/>
      <bottom style="double">
        <color theme="3"/>
      </bottom>
      <diagonal/>
    </border>
  </borders>
  <cellStyleXfs count="1">
    <xf numFmtId="0" fontId="0" fillId="0" borderId="0"/>
  </cellStyleXfs>
  <cellXfs count="101">
    <xf numFmtId="0" fontId="0" fillId="0" borderId="0" xfId="0"/>
    <xf numFmtId="0" fontId="5" fillId="2" borderId="0" xfId="0" applyFont="1" applyFill="1" applyBorder="1"/>
    <xf numFmtId="0" fontId="3" fillId="2" borderId="0" xfId="0" applyFont="1" applyFill="1" applyBorder="1"/>
    <xf numFmtId="164" fontId="3" fillId="2" borderId="0" xfId="0" applyNumberFormat="1" applyFont="1" applyFill="1" applyBorder="1"/>
    <xf numFmtId="0" fontId="4" fillId="2" borderId="0" xfId="0" applyFont="1" applyFill="1" applyBorder="1" applyAlignment="1">
      <alignment horizontal="center"/>
    </xf>
    <xf numFmtId="0" fontId="4" fillId="2" borderId="0" xfId="0" applyFont="1" applyFill="1" applyBorder="1"/>
    <xf numFmtId="0" fontId="6" fillId="2" borderId="0" xfId="0" applyFont="1" applyFill="1" applyBorder="1"/>
    <xf numFmtId="164" fontId="6" fillId="2" borderId="0" xfId="0" applyNumberFormat="1" applyFont="1" applyFill="1" applyBorder="1"/>
    <xf numFmtId="164" fontId="5" fillId="2" borderId="0" xfId="0" applyNumberFormat="1" applyFont="1" applyFill="1" applyBorder="1"/>
    <xf numFmtId="165" fontId="3" fillId="2" borderId="0" xfId="0" applyNumberFormat="1" applyFont="1" applyFill="1" applyBorder="1" applyAlignment="1">
      <alignment horizontal="right"/>
    </xf>
    <xf numFmtId="165" fontId="3" fillId="2" borderId="0" xfId="0" applyNumberFormat="1" applyFont="1" applyFill="1" applyBorder="1"/>
    <xf numFmtId="0" fontId="3" fillId="4" borderId="0" xfId="0" applyFont="1" applyFill="1" applyBorder="1"/>
    <xf numFmtId="0" fontId="5" fillId="4" borderId="0" xfId="0" applyFont="1" applyFill="1" applyBorder="1"/>
    <xf numFmtId="2" fontId="8" fillId="5" borderId="0" xfId="0" applyNumberFormat="1" applyFont="1" applyFill="1" applyBorder="1"/>
    <xf numFmtId="2" fontId="2" fillId="5" borderId="0" xfId="0" applyNumberFormat="1" applyFont="1" applyFill="1" applyBorder="1"/>
    <xf numFmtId="0" fontId="5" fillId="5" borderId="0" xfId="0" applyFont="1" applyFill="1" applyBorder="1"/>
    <xf numFmtId="2" fontId="1" fillId="5" borderId="0" xfId="0" applyNumberFormat="1" applyFont="1" applyFill="1" applyBorder="1"/>
    <xf numFmtId="2" fontId="4" fillId="5" borderId="0" xfId="0" applyNumberFormat="1" applyFont="1" applyFill="1" applyBorder="1"/>
    <xf numFmtId="2" fontId="5" fillId="5" borderId="0" xfId="0" applyNumberFormat="1" applyFont="1" applyFill="1" applyBorder="1"/>
    <xf numFmtId="2" fontId="6" fillId="5" borderId="0" xfId="0" applyNumberFormat="1" applyFont="1" applyFill="1" applyBorder="1"/>
    <xf numFmtId="0" fontId="2" fillId="5" borderId="0" xfId="0" applyFont="1" applyFill="1" applyBorder="1"/>
    <xf numFmtId="0" fontId="6" fillId="5" borderId="0" xfId="0" applyFont="1" applyFill="1" applyBorder="1"/>
    <xf numFmtId="0" fontId="1" fillId="5" borderId="0" xfId="0" applyFont="1" applyFill="1" applyBorder="1"/>
    <xf numFmtId="0" fontId="4" fillId="5" borderId="0" xfId="0" applyFont="1" applyFill="1" applyBorder="1"/>
    <xf numFmtId="0" fontId="1" fillId="5" borderId="0" xfId="0" applyFont="1" applyFill="1" applyBorder="1" applyAlignment="1">
      <alignment horizontal="center"/>
    </xf>
    <xf numFmtId="0" fontId="4" fillId="5" borderId="0" xfId="0" applyFont="1" applyFill="1" applyBorder="1" applyAlignment="1">
      <alignment horizontal="center"/>
    </xf>
    <xf numFmtId="2" fontId="7" fillId="5" borderId="0" xfId="0" applyNumberFormat="1" applyFont="1" applyFill="1" applyBorder="1"/>
    <xf numFmtId="2" fontId="10" fillId="5" borderId="0" xfId="0" applyNumberFormat="1" applyFont="1" applyFill="1" applyBorder="1"/>
    <xf numFmtId="2" fontId="11" fillId="5" borderId="0" xfId="0" applyNumberFormat="1" applyFont="1" applyFill="1" applyBorder="1"/>
    <xf numFmtId="2" fontId="12" fillId="5" borderId="0" xfId="0" applyNumberFormat="1" applyFont="1" applyFill="1" applyBorder="1" applyAlignment="1">
      <alignment horizontal="center"/>
    </xf>
    <xf numFmtId="0" fontId="11" fillId="5" borderId="0" xfId="0" applyFont="1" applyFill="1" applyBorder="1" applyAlignment="1">
      <alignment horizontal="center"/>
    </xf>
    <xf numFmtId="0" fontId="10" fillId="5" borderId="0" xfId="0" applyFont="1" applyFill="1" applyBorder="1" applyAlignment="1">
      <alignment horizontal="center"/>
    </xf>
    <xf numFmtId="0" fontId="13" fillId="5" borderId="0" xfId="0" applyFont="1" applyFill="1" applyBorder="1"/>
    <xf numFmtId="0" fontId="9" fillId="6" borderId="0" xfId="0" applyFont="1" applyFill="1" applyBorder="1"/>
    <xf numFmtId="0" fontId="2" fillId="6" borderId="0" xfId="0" applyFont="1" applyFill="1" applyBorder="1"/>
    <xf numFmtId="0" fontId="5" fillId="6" borderId="0" xfId="0" applyFont="1" applyFill="1" applyBorder="1"/>
    <xf numFmtId="0" fontId="14" fillId="6" borderId="0" xfId="0" applyFont="1" applyFill="1" applyBorder="1"/>
    <xf numFmtId="2" fontId="5" fillId="6" borderId="0" xfId="0" applyNumberFormat="1" applyFont="1" applyFill="1" applyBorder="1"/>
    <xf numFmtId="2" fontId="5" fillId="6" borderId="0" xfId="0" applyNumberFormat="1" applyFont="1" applyFill="1" applyBorder="1" applyProtection="1">
      <protection locked="0"/>
    </xf>
    <xf numFmtId="0" fontId="3" fillId="5" borderId="0" xfId="0" applyFont="1" applyFill="1" applyBorder="1"/>
    <xf numFmtId="2" fontId="12" fillId="7" borderId="1" xfId="0" applyNumberFormat="1" applyFont="1" applyFill="1" applyBorder="1"/>
    <xf numFmtId="2" fontId="12" fillId="7" borderId="2" xfId="0" applyNumberFormat="1" applyFont="1" applyFill="1" applyBorder="1"/>
    <xf numFmtId="2" fontId="12" fillId="5" borderId="0" xfId="0" applyNumberFormat="1" applyFont="1" applyFill="1" applyBorder="1"/>
    <xf numFmtId="2" fontId="12" fillId="8" borderId="1" xfId="0" applyNumberFormat="1" applyFont="1" applyFill="1" applyBorder="1" applyProtection="1">
      <protection locked="0"/>
    </xf>
    <xf numFmtId="2" fontId="12" fillId="8" borderId="1" xfId="0" applyNumberFormat="1" applyFont="1" applyFill="1" applyBorder="1"/>
    <xf numFmtId="0" fontId="12" fillId="5" borderId="0" xfId="0" applyFont="1" applyFill="1" applyBorder="1" applyAlignment="1">
      <alignment horizontal="center"/>
    </xf>
    <xf numFmtId="2" fontId="12" fillId="3" borderId="1" xfId="0" applyNumberFormat="1" applyFont="1" applyFill="1" applyBorder="1" applyProtection="1">
      <protection locked="0"/>
    </xf>
    <xf numFmtId="0" fontId="15" fillId="6" borderId="0" xfId="0" applyFont="1" applyFill="1" applyBorder="1"/>
    <xf numFmtId="0" fontId="15" fillId="6" borderId="0" xfId="0" applyFont="1" applyFill="1" applyBorder="1" applyAlignment="1">
      <alignment horizontal="center"/>
    </xf>
    <xf numFmtId="0" fontId="3" fillId="6" borderId="0" xfId="0" applyFont="1" applyFill="1" applyBorder="1"/>
    <xf numFmtId="0" fontId="10" fillId="5" borderId="0" xfId="0" applyFont="1" applyFill="1" applyBorder="1"/>
    <xf numFmtId="0" fontId="11" fillId="5" borderId="0" xfId="0" applyFont="1" applyFill="1" applyBorder="1"/>
    <xf numFmtId="0" fontId="6" fillId="6" borderId="0" xfId="0" applyFont="1" applyFill="1" applyBorder="1"/>
    <xf numFmtId="0" fontId="4" fillId="5" borderId="0" xfId="0" applyFont="1" applyFill="1" applyBorder="1" applyAlignment="1">
      <alignment horizontal="left"/>
    </xf>
    <xf numFmtId="0" fontId="0" fillId="5" borderId="0" xfId="0" applyFont="1" applyFill="1" applyBorder="1"/>
    <xf numFmtId="2" fontId="12" fillId="8" borderId="3" xfId="0" applyNumberFormat="1" applyFont="1" applyFill="1" applyBorder="1" applyProtection="1">
      <protection locked="0"/>
    </xf>
    <xf numFmtId="2" fontId="12" fillId="5" borderId="0" xfId="0" applyNumberFormat="1" applyFont="1" applyFill="1" applyBorder="1" applyProtection="1">
      <protection locked="0"/>
    </xf>
    <xf numFmtId="0" fontId="0" fillId="6" borderId="0" xfId="0" applyFont="1" applyFill="1" applyBorder="1"/>
    <xf numFmtId="0" fontId="7" fillId="6" borderId="0" xfId="0" applyFont="1" applyFill="1" applyBorder="1"/>
    <xf numFmtId="2" fontId="12" fillId="8" borderId="4" xfId="0" applyNumberFormat="1" applyFont="1" applyFill="1" applyBorder="1" applyProtection="1">
      <protection locked="0"/>
    </xf>
    <xf numFmtId="2" fontId="5" fillId="5" borderId="0" xfId="0" applyNumberFormat="1" applyFont="1" applyFill="1" applyBorder="1" applyProtection="1">
      <protection locked="0"/>
    </xf>
    <xf numFmtId="2" fontId="7" fillId="5" borderId="0" xfId="0" applyNumberFormat="1" applyFont="1" applyFill="1" applyBorder="1" applyProtection="1">
      <protection locked="0"/>
    </xf>
    <xf numFmtId="0" fontId="2" fillId="4" borderId="0" xfId="0" applyFont="1" applyFill="1" applyBorder="1" applyAlignment="1">
      <alignment horizontal="center"/>
    </xf>
    <xf numFmtId="0" fontId="2" fillId="6" borderId="0" xfId="0" applyFont="1" applyFill="1" applyBorder="1" applyAlignment="1">
      <alignment horizontal="center"/>
    </xf>
    <xf numFmtId="166" fontId="13" fillId="5" borderId="0" xfId="0" applyNumberFormat="1" applyFont="1" applyFill="1" applyBorder="1"/>
    <xf numFmtId="2" fontId="6" fillId="6" borderId="0" xfId="0" applyNumberFormat="1" applyFont="1" applyFill="1" applyBorder="1"/>
    <xf numFmtId="0" fontId="1" fillId="6" borderId="0" xfId="0" applyFont="1" applyFill="1" applyBorder="1" applyAlignment="1">
      <alignment horizontal="center"/>
    </xf>
    <xf numFmtId="2" fontId="7" fillId="6" borderId="0" xfId="0" applyNumberFormat="1" applyFont="1" applyFill="1" applyBorder="1"/>
    <xf numFmtId="2" fontId="12" fillId="6" borderId="0" xfId="0" applyNumberFormat="1" applyFont="1" applyFill="1" applyBorder="1" applyProtection="1">
      <protection locked="0"/>
    </xf>
    <xf numFmtId="2" fontId="12" fillId="7" borderId="4" xfId="0" applyNumberFormat="1" applyFont="1" applyFill="1" applyBorder="1" applyProtection="1"/>
    <xf numFmtId="2" fontId="12" fillId="7" borderId="3" xfId="0" applyNumberFormat="1" applyFont="1" applyFill="1" applyBorder="1" applyProtection="1"/>
    <xf numFmtId="2" fontId="12" fillId="8" borderId="5" xfId="0" applyNumberFormat="1" applyFont="1" applyFill="1" applyBorder="1"/>
    <xf numFmtId="2" fontId="12" fillId="8" borderId="4" xfId="0" applyNumberFormat="1" applyFont="1" applyFill="1" applyBorder="1"/>
    <xf numFmtId="2" fontId="12" fillId="7" borderId="3" xfId="0" applyNumberFormat="1" applyFont="1" applyFill="1" applyBorder="1" applyProtection="1">
      <protection locked="0"/>
    </xf>
    <xf numFmtId="2" fontId="16" fillId="7" borderId="1" xfId="0" applyNumberFormat="1" applyFont="1" applyFill="1" applyBorder="1"/>
    <xf numFmtId="0" fontId="16" fillId="5" borderId="0" xfId="0" applyFont="1" applyFill="1" applyBorder="1"/>
    <xf numFmtId="0" fontId="17" fillId="5" borderId="0" xfId="0" applyFont="1" applyFill="1" applyBorder="1"/>
    <xf numFmtId="2" fontId="13" fillId="5" borderId="0" xfId="0" applyNumberFormat="1" applyFont="1" applyFill="1" applyBorder="1"/>
    <xf numFmtId="0" fontId="0" fillId="2" borderId="0" xfId="0" applyFill="1" applyBorder="1"/>
    <xf numFmtId="0" fontId="2" fillId="4" borderId="0" xfId="0" applyFont="1" applyFill="1" applyBorder="1" applyAlignment="1">
      <alignment horizontal="center"/>
    </xf>
    <xf numFmtId="164" fontId="0" fillId="2" borderId="0" xfId="0" applyNumberFormat="1" applyFill="1" applyBorder="1"/>
    <xf numFmtId="0" fontId="0" fillId="2" borderId="0" xfId="0" applyFont="1" applyFill="1" applyBorder="1" applyAlignment="1">
      <alignment horizontal="center"/>
    </xf>
    <xf numFmtId="2" fontId="6" fillId="2" borderId="0" xfId="0" applyNumberFormat="1" applyFont="1" applyFill="1" applyBorder="1"/>
    <xf numFmtId="2" fontId="3" fillId="2" borderId="0" xfId="0" applyNumberFormat="1" applyFont="1" applyFill="1" applyBorder="1"/>
    <xf numFmtId="2" fontId="15" fillId="6" borderId="0" xfId="0" applyNumberFormat="1" applyFont="1" applyFill="1" applyBorder="1" applyAlignment="1">
      <alignment horizontal="center"/>
    </xf>
    <xf numFmtId="2" fontId="0" fillId="2" borderId="0" xfId="0" applyNumberFormat="1" applyFill="1" applyBorder="1"/>
    <xf numFmtId="167" fontId="6" fillId="2" borderId="0" xfId="0" applyNumberFormat="1" applyFont="1" applyFill="1" applyBorder="1"/>
    <xf numFmtId="0" fontId="18" fillId="7" borderId="0" xfId="0" applyFont="1" applyFill="1" applyBorder="1"/>
    <xf numFmtId="0" fontId="19" fillId="7" borderId="0" xfId="0" applyFont="1" applyFill="1" applyBorder="1"/>
    <xf numFmtId="0" fontId="0" fillId="8" borderId="0" xfId="0" applyFill="1"/>
    <xf numFmtId="0" fontId="20" fillId="8" borderId="6" xfId="0" applyFont="1" applyFill="1" applyBorder="1" applyAlignment="1">
      <alignment wrapText="1"/>
    </xf>
    <xf numFmtId="0" fontId="21" fillId="8" borderId="6" xfId="0" applyFont="1" applyFill="1" applyBorder="1"/>
    <xf numFmtId="0" fontId="21" fillId="8" borderId="0" xfId="0" applyFont="1" applyFill="1" applyAlignment="1">
      <alignment horizontal="center" wrapText="1"/>
    </xf>
    <xf numFmtId="0" fontId="22" fillId="8" borderId="0" xfId="0" applyFont="1" applyFill="1" applyAlignment="1">
      <alignment horizontal="left" wrapText="1"/>
    </xf>
    <xf numFmtId="0" fontId="23" fillId="8" borderId="0" xfId="0" applyFont="1" applyFill="1" applyAlignment="1">
      <alignment horizontal="left" wrapText="1"/>
    </xf>
    <xf numFmtId="0" fontId="24" fillId="8" borderId="0" xfId="0" applyFont="1" applyFill="1" applyAlignment="1">
      <alignment wrapText="1"/>
    </xf>
    <xf numFmtId="0" fontId="24" fillId="8" borderId="0" xfId="0" applyFont="1" applyFill="1" applyAlignment="1">
      <alignment vertical="top" wrapText="1"/>
    </xf>
    <xf numFmtId="0" fontId="23" fillId="8" borderId="0" xfId="0" applyFont="1" applyFill="1" applyAlignment="1">
      <alignment horizontal="left" vertical="top" wrapText="1"/>
    </xf>
    <xf numFmtId="0" fontId="21" fillId="8" borderId="0" xfId="0" applyFont="1" applyFill="1" applyAlignment="1">
      <alignment wrapText="1"/>
    </xf>
    <xf numFmtId="0" fontId="2" fillId="4" borderId="0" xfId="0" applyFont="1" applyFill="1" applyBorder="1" applyAlignment="1">
      <alignment horizontal="center"/>
    </xf>
    <xf numFmtId="0" fontId="10" fillId="5" borderId="0" xfId="0" applyFont="1" applyFill="1" applyBorder="1" applyAlignment="1">
      <alignment horizontal="center"/>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harts/chart1.xml><?xml version="1.0" encoding="utf-8"?>
<c:chartSpace xmlns:c="http://schemas.openxmlformats.org/drawingml/2006/chart" xmlns:a="http://schemas.openxmlformats.org/drawingml/2006/main" xmlns:r="http://schemas.openxmlformats.org/officeDocument/2006/relationships">
  <c:lang val="en-US"/>
  <c:chart>
    <c:plotArea>
      <c:layout>
        <c:manualLayout>
          <c:layoutTarget val="inner"/>
          <c:xMode val="edge"/>
          <c:yMode val="edge"/>
          <c:x val="0.11397873399431695"/>
          <c:y val="0.17436974789915971"/>
          <c:w val="0.83010927022276171"/>
          <c:h val="0.70588235294117663"/>
        </c:manualLayout>
      </c:layout>
      <c:scatterChart>
        <c:scatterStyle val="smoothMarker"/>
        <c:ser>
          <c:idx val="6"/>
          <c:order val="0"/>
          <c:tx>
            <c:v>X Isoquant</c:v>
          </c:tx>
          <c:spPr>
            <a:ln w="12700">
              <a:solidFill>
                <a:srgbClr val="3366FF"/>
              </a:solidFill>
              <a:prstDash val="solid"/>
            </a:ln>
          </c:spPr>
          <c:marker>
            <c:symbol val="none"/>
          </c:marker>
          <c:xVal>
            <c:numRef>
              <c:f>Model!$CK$5:$CK$40</c:f>
              <c:numCache>
                <c:formatCode>0.0</c:formatCode>
                <c:ptCount val="36"/>
                <c:pt idx="0">
                  <c:v>150</c:v>
                </c:pt>
                <c:pt idx="1">
                  <c:v>125.64106286480613</c:v>
                </c:pt>
                <c:pt idx="2">
                  <c:v>106.76754769428194</c:v>
                </c:pt>
                <c:pt idx="3">
                  <c:v>91.848042056168538</c:v>
                </c:pt>
                <c:pt idx="4">
                  <c:v>79.850514959906079</c:v>
                </c:pt>
                <c:pt idx="5">
                  <c:v>70.058924067677026</c:v>
                </c:pt>
                <c:pt idx="6">
                  <c:v>61.96384499950787</c:v>
                </c:pt>
                <c:pt idx="7">
                  <c:v>55.194846611836162</c:v>
                </c:pt>
                <c:pt idx="8">
                  <c:v>49.477347202898621</c:v>
                </c:pt>
                <c:pt idx="9">
                  <c:v>44.604323158770576</c:v>
                </c:pt>
                <c:pt idx="10">
                  <c:v>40.417301497807863</c:v>
                </c:pt>
                <c:pt idx="11">
                  <c:v>36.793311011583612</c:v>
                </c:pt>
                <c:pt idx="12">
                  <c:v>33.63574902324509</c:v>
                </c:pt>
                <c:pt idx="13">
                  <c:v>30.867876313298964</c:v>
                </c:pt>
                <c:pt idx="14">
                  <c:v>28.428110130097362</c:v>
                </c:pt>
                <c:pt idx="15">
                  <c:v>26.266568912256918</c:v>
                </c:pt>
                <c:pt idx="16">
                  <c:v>24.3425022714598</c:v>
                </c:pt>
                <c:pt idx="17">
                  <c:v>22.622356204075011</c:v>
                </c:pt>
                <c:pt idx="18">
                  <c:v>21.078300229346233</c:v>
                </c:pt>
                <c:pt idx="19">
                  <c:v>19.687094583283756</c:v>
                </c:pt>
                <c:pt idx="20">
                  <c:v>18.429210612170724</c:v>
                </c:pt>
                <c:pt idx="21">
                  <c:v>17.288141693119876</c:v>
                </c:pt>
                <c:pt idx="22">
                  <c:v>16.249858936059688</c:v>
                </c:pt>
                <c:pt idx="23">
                  <c:v>15.302377917128661</c:v>
                </c:pt>
                <c:pt idx="24">
                  <c:v>14.435411293188753</c:v>
                </c:pt>
                <c:pt idx="25">
                  <c:v>13.640088379342725</c:v>
                </c:pt>
                <c:pt idx="26">
                  <c:v>12.908727333682629</c:v>
                </c:pt>
                <c:pt idx="27">
                  <c:v>12.234648965292504</c:v>
                </c:pt>
                <c:pt idx="28">
                  <c:v>11.612023695809258</c:v>
                </c:pt>
                <c:pt idx="29">
                  <c:v>11.035745095540934</c:v>
                </c:pt>
                <c:pt idx="30">
                  <c:v>10.501324848252592</c:v>
                </c:pt>
                <c:pt idx="31">
                  <c:v>10.004805093191971</c:v>
                </c:pt>
                <c:pt idx="32">
                  <c:v>9.5426849347288893</c:v>
                </c:pt>
                <c:pt idx="33">
                  <c:v>9.1118585618346035</c:v>
                </c:pt>
                <c:pt idx="34">
                  <c:v>8.709562927635762</c:v>
                </c:pt>
                <c:pt idx="35">
                  <c:v>8.3333333376025838</c:v>
                </c:pt>
              </c:numCache>
            </c:numRef>
          </c:xVal>
          <c:yVal>
            <c:numRef>
              <c:f>Model!$CL$5:$CL$40</c:f>
              <c:numCache>
                <c:formatCode>0.0</c:formatCode>
                <c:ptCount val="36"/>
                <c:pt idx="0">
                  <c:v>31.426968047128845</c:v>
                </c:pt>
                <c:pt idx="1">
                  <c:v>34.338578483873732</c:v>
                </c:pt>
                <c:pt idx="2">
                  <c:v>37.250188920618619</c:v>
                </c:pt>
                <c:pt idx="3">
                  <c:v>40.161799357363506</c:v>
                </c:pt>
                <c:pt idx="4">
                  <c:v>43.073409794108393</c:v>
                </c:pt>
                <c:pt idx="5">
                  <c:v>45.98502023085328</c:v>
                </c:pt>
                <c:pt idx="6">
                  <c:v>48.896630667598167</c:v>
                </c:pt>
                <c:pt idx="7">
                  <c:v>51.808241104343054</c:v>
                </c:pt>
                <c:pt idx="8">
                  <c:v>54.719851541087941</c:v>
                </c:pt>
                <c:pt idx="9">
                  <c:v>57.631461977832828</c:v>
                </c:pt>
                <c:pt idx="10">
                  <c:v>60.543072414577715</c:v>
                </c:pt>
                <c:pt idx="11">
                  <c:v>63.454682851322602</c:v>
                </c:pt>
                <c:pt idx="12">
                  <c:v>66.366293288067496</c:v>
                </c:pt>
                <c:pt idx="13">
                  <c:v>69.27790372481239</c:v>
                </c:pt>
                <c:pt idx="14">
                  <c:v>72.189514161557284</c:v>
                </c:pt>
                <c:pt idx="15">
                  <c:v>75.101124598302178</c:v>
                </c:pt>
                <c:pt idx="16">
                  <c:v>78.012735035047072</c:v>
                </c:pt>
                <c:pt idx="17">
                  <c:v>80.924345471791966</c:v>
                </c:pt>
                <c:pt idx="18">
                  <c:v>83.83595590853686</c:v>
                </c:pt>
                <c:pt idx="19">
                  <c:v>86.747566345281754</c:v>
                </c:pt>
                <c:pt idx="20">
                  <c:v>89.659176782026648</c:v>
                </c:pt>
                <c:pt idx="21">
                  <c:v>92.570787218771542</c:v>
                </c:pt>
                <c:pt idx="22">
                  <c:v>95.482397655516436</c:v>
                </c:pt>
                <c:pt idx="23">
                  <c:v>98.39400809226133</c:v>
                </c:pt>
                <c:pt idx="24">
                  <c:v>101.30561852900622</c:v>
                </c:pt>
                <c:pt idx="25">
                  <c:v>104.21722896575112</c:v>
                </c:pt>
                <c:pt idx="26">
                  <c:v>107.12883940249601</c:v>
                </c:pt>
                <c:pt idx="27">
                  <c:v>110.04044983924091</c:v>
                </c:pt>
                <c:pt idx="28">
                  <c:v>112.9520602759858</c:v>
                </c:pt>
                <c:pt idx="29">
                  <c:v>115.86367071273069</c:v>
                </c:pt>
                <c:pt idx="30">
                  <c:v>118.77528114947559</c:v>
                </c:pt>
                <c:pt idx="31">
                  <c:v>121.68689158622048</c:v>
                </c:pt>
                <c:pt idx="32">
                  <c:v>124.59850202296538</c:v>
                </c:pt>
                <c:pt idx="33">
                  <c:v>127.51011245971027</c:v>
                </c:pt>
                <c:pt idx="34">
                  <c:v>130.42172289645515</c:v>
                </c:pt>
                <c:pt idx="35">
                  <c:v>133.33333333319999</c:v>
                </c:pt>
              </c:numCache>
            </c:numRef>
          </c:yVal>
          <c:smooth val="1"/>
        </c:ser>
        <c:ser>
          <c:idx val="1"/>
          <c:order val="1"/>
          <c:tx>
            <c:v>X Factor Intensity</c:v>
          </c:tx>
          <c:spPr>
            <a:ln w="12700">
              <a:solidFill>
                <a:srgbClr val="000080"/>
              </a:solidFill>
              <a:prstDash val="solid"/>
            </a:ln>
          </c:spPr>
          <c:marker>
            <c:symbol val="none"/>
          </c:marker>
          <c:dPt>
            <c:idx val="1"/>
            <c:marker>
              <c:symbol val="circle"/>
              <c:size val="5"/>
              <c:spPr>
                <a:solidFill>
                  <a:schemeClr val="tx1"/>
                </a:solidFill>
                <a:ln>
                  <a:solidFill>
                    <a:schemeClr val="bg1">
                      <a:lumMod val="50000"/>
                    </a:schemeClr>
                  </a:solidFill>
                </a:ln>
              </c:spPr>
            </c:marker>
          </c:dPt>
          <c:xVal>
            <c:numRef>
              <c:f>Model!$CW$5:$CW$6</c:f>
              <c:numCache>
                <c:formatCode>0.0</c:formatCode>
                <c:ptCount val="2"/>
                <c:pt idx="0">
                  <c:v>0</c:v>
                </c:pt>
                <c:pt idx="1">
                  <c:v>33.333333336547405</c:v>
                </c:pt>
              </c:numCache>
            </c:numRef>
          </c:xVal>
          <c:yVal>
            <c:numRef>
              <c:f>Model!$CX$5:$CX$6</c:f>
              <c:numCache>
                <c:formatCode>0.0</c:formatCode>
                <c:ptCount val="2"/>
                <c:pt idx="0">
                  <c:v>0</c:v>
                </c:pt>
                <c:pt idx="1">
                  <c:v>66.666666666599994</c:v>
                </c:pt>
              </c:numCache>
            </c:numRef>
          </c:yVal>
          <c:smooth val="1"/>
        </c:ser>
        <c:ser>
          <c:idx val="4"/>
          <c:order val="2"/>
          <c:tx>
            <c:v>X Isocost</c:v>
          </c:tx>
          <c:spPr>
            <a:ln w="12700">
              <a:solidFill>
                <a:srgbClr val="0000FF"/>
              </a:solidFill>
              <a:prstDash val="solid"/>
            </a:ln>
          </c:spPr>
          <c:marker>
            <c:symbol val="none"/>
          </c:marker>
          <c:xVal>
            <c:numRef>
              <c:f>Model!$CQ$5:$CQ$6</c:f>
              <c:numCache>
                <c:formatCode>0.0</c:formatCode>
                <c:ptCount val="2"/>
                <c:pt idx="0">
                  <c:v>99.999999989642177</c:v>
                </c:pt>
                <c:pt idx="1">
                  <c:v>0</c:v>
                </c:pt>
              </c:numCache>
            </c:numRef>
          </c:xVal>
          <c:yVal>
            <c:numRef>
              <c:f>Model!$CR$5:$CR$6</c:f>
              <c:numCache>
                <c:formatCode>0.0</c:formatCode>
                <c:ptCount val="2"/>
                <c:pt idx="0">
                  <c:v>0</c:v>
                </c:pt>
                <c:pt idx="1">
                  <c:v>100.00000000990002</c:v>
                </c:pt>
              </c:numCache>
            </c:numRef>
          </c:yVal>
          <c:smooth val="1"/>
        </c:ser>
        <c:ser>
          <c:idx val="3"/>
          <c:order val="3"/>
          <c:tx>
            <c:v>Endowment Ray</c:v>
          </c:tx>
          <c:spPr>
            <a:ln w="12700">
              <a:solidFill>
                <a:srgbClr val="000000"/>
              </a:solidFill>
              <a:prstDash val="solid"/>
            </a:ln>
          </c:spPr>
          <c:marker>
            <c:symbol val="none"/>
          </c:marker>
          <c:xVal>
            <c:numRef>
              <c:f>Model!$DC$5:$DC$6</c:f>
              <c:numCache>
                <c:formatCode>0.0</c:formatCode>
                <c:ptCount val="2"/>
                <c:pt idx="0">
                  <c:v>0</c:v>
                </c:pt>
                <c:pt idx="1">
                  <c:v>0</c:v>
                </c:pt>
              </c:numCache>
            </c:numRef>
          </c:xVal>
          <c:yVal>
            <c:numRef>
              <c:f>Model!$DD$5:$DD$6</c:f>
              <c:numCache>
                <c:formatCode>0.0</c:formatCode>
                <c:ptCount val="2"/>
                <c:pt idx="0">
                  <c:v>0</c:v>
                </c:pt>
                <c:pt idx="1">
                  <c:v>100</c:v>
                </c:pt>
              </c:numCache>
            </c:numRef>
          </c:yVal>
          <c:smooth val="1"/>
        </c:ser>
        <c:ser>
          <c:idx val="7"/>
          <c:order val="4"/>
          <c:tx>
            <c:v>Y Isoquant</c:v>
          </c:tx>
          <c:spPr>
            <a:ln w="12700">
              <a:solidFill>
                <a:srgbClr val="FF00FF"/>
              </a:solidFill>
              <a:prstDash val="solid"/>
            </a:ln>
          </c:spPr>
          <c:marker>
            <c:symbol val="none"/>
          </c:marker>
          <c:xVal>
            <c:numRef>
              <c:f>Model!$CN$5:$CN$40</c:f>
              <c:numCache>
                <c:formatCode>0.0</c:formatCode>
                <c:ptCount val="36"/>
                <c:pt idx="0">
                  <c:v>150</c:v>
                </c:pt>
                <c:pt idx="1">
                  <c:v>133.59275988982256</c:v>
                </c:pt>
                <c:pt idx="2">
                  <c:v>121.60893221053561</c:v>
                </c:pt>
                <c:pt idx="3">
                  <c:v>112.36213997609562</c:v>
                </c:pt>
                <c:pt idx="4">
                  <c:v>104.94753933774197</c:v>
                </c:pt>
                <c:pt idx="5">
                  <c:v>98.830369115997357</c:v>
                </c:pt>
                <c:pt idx="6">
                  <c:v>93.671624616394695</c:v>
                </c:pt>
                <c:pt idx="7">
                  <c:v>89.244617592394803</c:v>
                </c:pt>
                <c:pt idx="8">
                  <c:v>85.391256379335147</c:v>
                </c:pt>
                <c:pt idx="9">
                  <c:v>81.997475033856176</c:v>
                </c:pt>
                <c:pt idx="10">
                  <c:v>78.978628513524171</c:v>
                </c:pt>
                <c:pt idx="11">
                  <c:v>76.270403924392767</c:v>
                </c:pt>
                <c:pt idx="12">
                  <c:v>73.822943515020157</c:v>
                </c:pt>
                <c:pt idx="13">
                  <c:v>71.59691889609698</c:v>
                </c:pt>
                <c:pt idx="14">
                  <c:v>69.560834361752711</c:v>
                </c:pt>
                <c:pt idx="15">
                  <c:v>67.689128976051904</c:v>
                </c:pt>
                <c:pt idx="16">
                  <c:v>65.960812070738612</c:v>
                </c:pt>
                <c:pt idx="17">
                  <c:v>64.358463577816536</c:v>
                </c:pt>
                <c:pt idx="18">
                  <c:v>62.867489247781862</c:v>
                </c:pt>
                <c:pt idx="19">
                  <c:v>61.475557345955401</c:v>
                </c:pt>
                <c:pt idx="20">
                  <c:v>60.172166780160545</c:v>
                </c:pt>
                <c:pt idx="21">
                  <c:v>58.948311890754027</c:v>
                </c:pt>
                <c:pt idx="22">
                  <c:v>57.796219332501821</c:v>
                </c:pt>
                <c:pt idx="23">
                  <c:v>56.70913941339839</c:v>
                </c:pt>
                <c:pt idx="24">
                  <c:v>55.681179052724346</c:v>
                </c:pt>
                <c:pt idx="25">
                  <c:v>54.707166890556792</c:v>
                </c:pt>
                <c:pt idx="26">
                  <c:v>53.782543482165416</c:v>
                </c:pt>
                <c:pt idx="27">
                  <c:v>52.903271244296356</c:v>
                </c:pt>
                <c:pt idx="28">
                  <c:v>52.065760087180294</c:v>
                </c:pt>
                <c:pt idx="29">
                  <c:v>51.266805602333264</c:v>
                </c:pt>
                <c:pt idx="30">
                  <c:v>50.503537375415149</c:v>
                </c:pt>
                <c:pt idx="31">
                  <c:v>49.773375520696369</c:v>
                </c:pt>
                <c:pt idx="32">
                  <c:v>49.073993934981416</c:v>
                </c:pt>
                <c:pt idx="33">
                  <c:v>48.403289076866045</c:v>
                </c:pt>
                <c:pt idx="34">
                  <c:v>47.759353315553646</c:v>
                </c:pt>
                <c:pt idx="35">
                  <c:v>47.140452079281118</c:v>
                </c:pt>
              </c:numCache>
            </c:numRef>
          </c:xVal>
          <c:yVal>
            <c:numRef>
              <c:f>Model!$CO$5:$CO$40</c:f>
              <c:numCache>
                <c:formatCode>0.0</c:formatCode>
                <c:ptCount val="36"/>
                <c:pt idx="0">
                  <c:v>6.5843621376744013</c:v>
                </c:pt>
                <c:pt idx="1">
                  <c:v>8.3009994099294175</c:v>
                </c:pt>
                <c:pt idx="2">
                  <c:v>10.017636682184435</c:v>
                </c:pt>
                <c:pt idx="3">
                  <c:v>11.734273954439452</c:v>
                </c:pt>
                <c:pt idx="4">
                  <c:v>13.450911226694469</c:v>
                </c:pt>
                <c:pt idx="5">
                  <c:v>15.167548498949486</c:v>
                </c:pt>
                <c:pt idx="6">
                  <c:v>16.884185771204503</c:v>
                </c:pt>
                <c:pt idx="7">
                  <c:v>18.600823043459521</c:v>
                </c:pt>
                <c:pt idx="8">
                  <c:v>20.317460315714538</c:v>
                </c:pt>
                <c:pt idx="9">
                  <c:v>22.034097587969555</c:v>
                </c:pt>
                <c:pt idx="10">
                  <c:v>23.750734860224572</c:v>
                </c:pt>
                <c:pt idx="11">
                  <c:v>25.467372132479589</c:v>
                </c:pt>
                <c:pt idx="12">
                  <c:v>27.184009404734606</c:v>
                </c:pt>
                <c:pt idx="13">
                  <c:v>28.900646676989624</c:v>
                </c:pt>
                <c:pt idx="14">
                  <c:v>30.617283949244641</c:v>
                </c:pt>
                <c:pt idx="15">
                  <c:v>32.333921221499658</c:v>
                </c:pt>
                <c:pt idx="16">
                  <c:v>34.050558493754671</c:v>
                </c:pt>
                <c:pt idx="17">
                  <c:v>35.767195766009685</c:v>
                </c:pt>
                <c:pt idx="18">
                  <c:v>37.483833038264699</c:v>
                </c:pt>
                <c:pt idx="19">
                  <c:v>39.200470310519712</c:v>
                </c:pt>
                <c:pt idx="20">
                  <c:v>40.917107582774726</c:v>
                </c:pt>
                <c:pt idx="21">
                  <c:v>42.63374485502974</c:v>
                </c:pt>
                <c:pt idx="22">
                  <c:v>44.350382127284753</c:v>
                </c:pt>
                <c:pt idx="23">
                  <c:v>46.067019399539767</c:v>
                </c:pt>
                <c:pt idx="24">
                  <c:v>47.78365667179478</c:v>
                </c:pt>
                <c:pt idx="25">
                  <c:v>49.500293944049794</c:v>
                </c:pt>
                <c:pt idx="26">
                  <c:v>51.216931216304808</c:v>
                </c:pt>
                <c:pt idx="27">
                  <c:v>52.933568488559821</c:v>
                </c:pt>
                <c:pt idx="28">
                  <c:v>54.650205760814835</c:v>
                </c:pt>
                <c:pt idx="29">
                  <c:v>56.366843033069848</c:v>
                </c:pt>
                <c:pt idx="30">
                  <c:v>58.083480305324862</c:v>
                </c:pt>
                <c:pt idx="31">
                  <c:v>59.800117577579876</c:v>
                </c:pt>
                <c:pt idx="32">
                  <c:v>61.516754849834889</c:v>
                </c:pt>
                <c:pt idx="33">
                  <c:v>63.233392122089903</c:v>
                </c:pt>
                <c:pt idx="34">
                  <c:v>64.950029394344924</c:v>
                </c:pt>
                <c:pt idx="35">
                  <c:v>66.666666666599994</c:v>
                </c:pt>
              </c:numCache>
            </c:numRef>
          </c:yVal>
          <c:smooth val="1"/>
        </c:ser>
        <c:ser>
          <c:idx val="2"/>
          <c:order val="5"/>
          <c:tx>
            <c:v>Y Factor Intensity</c:v>
          </c:tx>
          <c:spPr>
            <a:ln w="12700">
              <a:solidFill>
                <a:srgbClr val="800000"/>
              </a:solidFill>
              <a:prstDash val="solid"/>
            </a:ln>
          </c:spPr>
          <c:marker>
            <c:symbol val="none"/>
          </c:marker>
          <c:dPt>
            <c:idx val="1"/>
            <c:marker>
              <c:symbol val="circle"/>
              <c:size val="5"/>
              <c:spPr>
                <a:solidFill>
                  <a:schemeClr val="tx1"/>
                </a:solidFill>
                <a:ln>
                  <a:solidFill>
                    <a:schemeClr val="bg1">
                      <a:lumMod val="50000"/>
                    </a:schemeClr>
                  </a:solidFill>
                </a:ln>
              </c:spPr>
            </c:marker>
          </c:dPt>
          <c:xVal>
            <c:numRef>
              <c:f>Model!$CZ$5:$CZ$6</c:f>
              <c:numCache>
                <c:formatCode>0.0</c:formatCode>
                <c:ptCount val="2"/>
                <c:pt idx="0">
                  <c:v>0</c:v>
                </c:pt>
                <c:pt idx="1">
                  <c:v>66.666666663452588</c:v>
                </c:pt>
              </c:numCache>
            </c:numRef>
          </c:xVal>
          <c:yVal>
            <c:numRef>
              <c:f>Model!$DA$5:$DA$6</c:f>
              <c:numCache>
                <c:formatCode>0.0</c:formatCode>
                <c:ptCount val="2"/>
                <c:pt idx="0">
                  <c:v>0</c:v>
                </c:pt>
                <c:pt idx="1">
                  <c:v>33.333333333299997</c:v>
                </c:pt>
              </c:numCache>
            </c:numRef>
          </c:yVal>
          <c:smooth val="1"/>
        </c:ser>
        <c:ser>
          <c:idx val="5"/>
          <c:order val="6"/>
          <c:tx>
            <c:v>Y Isocost</c:v>
          </c:tx>
          <c:spPr>
            <a:ln w="12700">
              <a:solidFill>
                <a:srgbClr val="FF0000"/>
              </a:solidFill>
              <a:prstDash val="solid"/>
            </a:ln>
          </c:spPr>
          <c:marker>
            <c:symbol val="none"/>
          </c:marker>
          <c:xVal>
            <c:numRef>
              <c:f>Model!$CT$5:$CT$6</c:f>
              <c:numCache>
                <c:formatCode>0.0</c:formatCode>
                <c:ptCount val="2"/>
                <c:pt idx="0">
                  <c:v>99.999999990178878</c:v>
                </c:pt>
                <c:pt idx="1">
                  <c:v>0</c:v>
                </c:pt>
              </c:numCache>
            </c:numRef>
          </c:xVal>
          <c:yVal>
            <c:numRef>
              <c:f>Model!$CU$5:$CU$6</c:f>
              <c:numCache>
                <c:formatCode>0.0</c:formatCode>
                <c:ptCount val="2"/>
                <c:pt idx="0">
                  <c:v>0</c:v>
                </c:pt>
                <c:pt idx="1">
                  <c:v>100.00000000990001</c:v>
                </c:pt>
              </c:numCache>
            </c:numRef>
          </c:yVal>
          <c:smooth val="1"/>
        </c:ser>
        <c:axId val="118221824"/>
        <c:axId val="135922816"/>
      </c:scatterChart>
      <c:valAx>
        <c:axId val="118221824"/>
        <c:scaling>
          <c:orientation val="minMax"/>
          <c:max val="150"/>
          <c:min val="0"/>
        </c:scaling>
        <c:axPos val="b"/>
        <c:title>
          <c:tx>
            <c:rich>
              <a:bodyPr/>
              <a:lstStyle/>
              <a:p>
                <a:pPr>
                  <a:defRPr sz="975" b="1" i="0" u="none" strike="noStrike" baseline="0">
                    <a:solidFill>
                      <a:srgbClr val="000000"/>
                    </a:solidFill>
                    <a:latin typeface="Arial"/>
                    <a:ea typeface="Arial"/>
                    <a:cs typeface="Arial"/>
                  </a:defRPr>
                </a:pPr>
                <a:r>
                  <a:rPr lang="en-US"/>
                  <a:t>Labor</a:t>
                </a:r>
              </a:p>
            </c:rich>
          </c:tx>
          <c:layout>
            <c:manualLayout>
              <c:xMode val="edge"/>
              <c:yMode val="edge"/>
              <c:x val="0.48602249072314235"/>
              <c:y val="0.94327739099427721"/>
            </c:manualLayout>
          </c:layout>
          <c:spPr>
            <a:noFill/>
            <a:ln w="25400">
              <a:noFill/>
            </a:ln>
          </c:spPr>
        </c:title>
        <c:numFmt formatCode="0" sourceLinked="0"/>
        <c:tickLblPos val="nextTo"/>
        <c:spPr>
          <a:ln w="25400">
            <a:solidFill>
              <a:srgbClr val="000000"/>
            </a:solidFill>
            <a:prstDash val="solid"/>
          </a:ln>
        </c:spPr>
        <c:txPr>
          <a:bodyPr rot="0" vert="horz"/>
          <a:lstStyle/>
          <a:p>
            <a:pPr>
              <a:defRPr sz="975" b="0" i="0" u="none" strike="noStrike" baseline="0">
                <a:solidFill>
                  <a:srgbClr val="000000"/>
                </a:solidFill>
                <a:latin typeface="Arial"/>
                <a:ea typeface="Arial"/>
                <a:cs typeface="Arial"/>
              </a:defRPr>
            </a:pPr>
            <a:endParaRPr lang="en-US"/>
          </a:p>
        </c:txPr>
        <c:crossAx val="135922816"/>
        <c:crosses val="autoZero"/>
        <c:crossBetween val="midCat"/>
        <c:majorUnit val="25"/>
      </c:valAx>
      <c:valAx>
        <c:axId val="135922816"/>
        <c:scaling>
          <c:orientation val="minMax"/>
          <c:max val="150"/>
          <c:min val="0"/>
        </c:scaling>
        <c:axPos val="l"/>
        <c:majorGridlines>
          <c:spPr>
            <a:ln w="3175">
              <a:solidFill>
                <a:srgbClr val="FFFFFF"/>
              </a:solidFill>
              <a:prstDash val="solid"/>
            </a:ln>
          </c:spPr>
        </c:majorGridlines>
        <c:title>
          <c:tx>
            <c:rich>
              <a:bodyPr/>
              <a:lstStyle/>
              <a:p>
                <a:pPr>
                  <a:defRPr sz="975" b="1" i="0" u="none" strike="noStrike" baseline="0">
                    <a:solidFill>
                      <a:srgbClr val="000000"/>
                    </a:solidFill>
                    <a:latin typeface="Arial"/>
                    <a:ea typeface="Arial"/>
                    <a:cs typeface="Arial"/>
                  </a:defRPr>
                </a:pPr>
                <a:r>
                  <a:rPr lang="en-US"/>
                  <a:t>Capital</a:t>
                </a:r>
              </a:p>
            </c:rich>
          </c:tx>
          <c:layout>
            <c:manualLayout>
              <c:xMode val="edge"/>
              <c:yMode val="edge"/>
              <c:x val="1.0752556792469907E-2"/>
              <c:y val="0.47689084521450403"/>
            </c:manualLayout>
          </c:layout>
          <c:spPr>
            <a:noFill/>
            <a:ln w="25400">
              <a:noFill/>
            </a:ln>
          </c:spPr>
        </c:title>
        <c:numFmt formatCode="0" sourceLinked="0"/>
        <c:tickLblPos val="nextTo"/>
        <c:spPr>
          <a:ln w="25400">
            <a:solidFill>
              <a:srgbClr val="000000"/>
            </a:solidFill>
            <a:prstDash val="solid"/>
          </a:ln>
        </c:spPr>
        <c:txPr>
          <a:bodyPr rot="0" vert="horz"/>
          <a:lstStyle/>
          <a:p>
            <a:pPr>
              <a:defRPr sz="975" b="0" i="0" u="none" strike="noStrike" baseline="0">
                <a:solidFill>
                  <a:srgbClr val="000000"/>
                </a:solidFill>
                <a:latin typeface="Arial"/>
                <a:ea typeface="Arial"/>
                <a:cs typeface="Arial"/>
              </a:defRPr>
            </a:pPr>
            <a:endParaRPr lang="en-US"/>
          </a:p>
        </c:txPr>
        <c:crossAx val="118221824"/>
        <c:crosses val="autoZero"/>
        <c:crossBetween val="midCat"/>
        <c:majorUnit val="25"/>
      </c:valAx>
      <c:spPr>
        <a:solidFill>
          <a:srgbClr val="FFFFFF"/>
        </a:solidFill>
        <a:ln w="25400">
          <a:noFill/>
        </a:ln>
      </c:spPr>
    </c:plotArea>
    <c:legend>
      <c:legendPos val="t"/>
      <c:layout>
        <c:manualLayout>
          <c:xMode val="edge"/>
          <c:yMode val="edge"/>
          <c:wMode val="edge"/>
          <c:hMode val="edge"/>
          <c:x val="0.15053783147796182"/>
          <c:y val="1.6806785566058139E-2"/>
          <c:w val="0.90967915648474973"/>
          <c:h val="0.14285720966393678"/>
        </c:manualLayout>
      </c:layout>
      <c:spPr>
        <a:solidFill>
          <a:srgbClr val="FFFFFF"/>
        </a:solidFill>
        <a:ln w="3175">
          <a:solidFill>
            <a:srgbClr val="000000"/>
          </a:solidFill>
          <a:prstDash val="solid"/>
        </a:ln>
      </c:spPr>
      <c:txPr>
        <a:bodyPr/>
        <a:lstStyle/>
        <a:p>
          <a:pPr>
            <a:defRPr sz="735" b="0" i="0" u="none" strike="noStrike" baseline="0">
              <a:solidFill>
                <a:srgbClr val="000000"/>
              </a:solidFill>
              <a:latin typeface="Arial"/>
              <a:ea typeface="Arial"/>
              <a:cs typeface="Arial"/>
            </a:defRPr>
          </a:pPr>
          <a:endParaRPr lang="en-US"/>
        </a:p>
      </c:txPr>
    </c:legend>
    <c:dispBlanksAs val="gap"/>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000000000000078" r="0.75000000000000078" t="1" header="0.5" footer="0.5"/>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lang val="en-US"/>
  <c:chart>
    <c:plotArea>
      <c:layout>
        <c:manualLayout>
          <c:layoutTarget val="inner"/>
          <c:xMode val="edge"/>
          <c:yMode val="edge"/>
          <c:x val="0.1284796573875803"/>
          <c:y val="0.10084033613445363"/>
          <c:w val="0.81584582441113596"/>
          <c:h val="0.77731092436974791"/>
        </c:manualLayout>
      </c:layout>
      <c:scatterChart>
        <c:scatterStyle val="smoothMarker"/>
        <c:ser>
          <c:idx val="4"/>
          <c:order val="0"/>
          <c:tx>
            <c:v>Budget Constraint</c:v>
          </c:tx>
          <c:spPr>
            <a:ln w="12700">
              <a:solidFill>
                <a:srgbClr val="000000"/>
              </a:solidFill>
              <a:prstDash val="solid"/>
            </a:ln>
          </c:spPr>
          <c:marker>
            <c:symbol val="none"/>
          </c:marker>
          <c:xVal>
            <c:numRef>
              <c:f>Model!$DV$5:$DV$6</c:f>
              <c:numCache>
                <c:formatCode>0.0</c:formatCode>
                <c:ptCount val="2"/>
                <c:pt idx="0">
                  <c:v>200.00000007716267</c:v>
                </c:pt>
                <c:pt idx="1">
                  <c:v>0</c:v>
                </c:pt>
              </c:numCache>
            </c:numRef>
          </c:xVal>
          <c:yVal>
            <c:numRef>
              <c:f>Model!$DW$5:$DW$6</c:f>
              <c:numCache>
                <c:formatCode>0.0</c:formatCode>
                <c:ptCount val="2"/>
                <c:pt idx="0">
                  <c:v>0</c:v>
                </c:pt>
                <c:pt idx="1">
                  <c:v>200.00000007716267</c:v>
                </c:pt>
              </c:numCache>
            </c:numRef>
          </c:yVal>
          <c:smooth val="1"/>
        </c:ser>
        <c:ser>
          <c:idx val="0"/>
          <c:order val="1"/>
          <c:tx>
            <c:v>Indifference Curve</c:v>
          </c:tx>
          <c:spPr>
            <a:ln w="12700">
              <a:solidFill>
                <a:srgbClr val="000080"/>
              </a:solidFill>
              <a:prstDash val="solid"/>
            </a:ln>
          </c:spPr>
          <c:marker>
            <c:symbol val="none"/>
          </c:marker>
          <c:xVal>
            <c:numRef>
              <c:f>Model!$DS$5:$DS$40</c:f>
              <c:numCache>
                <c:formatCode>0.0</c:formatCode>
                <c:ptCount val="36"/>
                <c:pt idx="0">
                  <c:v>200.00000007716267</c:v>
                </c:pt>
                <c:pt idx="1">
                  <c:v>184.21052638686029</c:v>
                </c:pt>
                <c:pt idx="2">
                  <c:v>170.73170738294371</c:v>
                </c:pt>
                <c:pt idx="3">
                  <c:v>159.09090915228845</c:v>
                </c:pt>
                <c:pt idx="4">
                  <c:v>148.93617027022751</c:v>
                </c:pt>
                <c:pt idx="5">
                  <c:v>140.0000000540139</c:v>
                </c:pt>
                <c:pt idx="6">
                  <c:v>132.07547174906966</c:v>
                </c:pt>
                <c:pt idx="7">
                  <c:v>125.00000004822667</c:v>
                </c:pt>
                <c:pt idx="8">
                  <c:v>118.64406784238464</c:v>
                </c:pt>
                <c:pt idx="9">
                  <c:v>112.9032258500112</c:v>
                </c:pt>
                <c:pt idx="10">
                  <c:v>107.69230773385682</c:v>
                </c:pt>
                <c:pt idx="11">
                  <c:v>102.94117651030435</c:v>
                </c:pt>
                <c:pt idx="12">
                  <c:v>98.591549333812594</c:v>
                </c:pt>
                <c:pt idx="13">
                  <c:v>94.594594631090487</c:v>
                </c:pt>
                <c:pt idx="14">
                  <c:v>90.909090944164873</c:v>
                </c:pt>
                <c:pt idx="15">
                  <c:v>87.50000003375871</c:v>
                </c:pt>
                <c:pt idx="16">
                  <c:v>84.337349430128839</c:v>
                </c:pt>
                <c:pt idx="17">
                  <c:v>81.395348868612743</c:v>
                </c:pt>
                <c:pt idx="18">
                  <c:v>78.651685423603311</c:v>
                </c:pt>
                <c:pt idx="19">
                  <c:v>76.086956551094516</c:v>
                </c:pt>
                <c:pt idx="20">
                  <c:v>73.684210554744155</c:v>
                </c:pt>
                <c:pt idx="21">
                  <c:v>71.428571456129546</c:v>
                </c:pt>
                <c:pt idx="22">
                  <c:v>69.306930719808889</c:v>
                </c:pt>
                <c:pt idx="23">
                  <c:v>67.307692333660555</c:v>
                </c:pt>
                <c:pt idx="24">
                  <c:v>65.420560772903698</c:v>
                </c:pt>
                <c:pt idx="25">
                  <c:v>63.636363660915421</c:v>
                </c:pt>
                <c:pt idx="26">
                  <c:v>61.946902678767231</c:v>
                </c:pt>
                <c:pt idx="27">
                  <c:v>60.34482760948876</c:v>
                </c:pt>
                <c:pt idx="28">
                  <c:v>58.82352943445963</c:v>
                </c:pt>
                <c:pt idx="29">
                  <c:v>57.37704920246474</c:v>
                </c:pt>
                <c:pt idx="30">
                  <c:v>56.000000021605587</c:v>
                </c:pt>
                <c:pt idx="31">
                  <c:v>54.68750002109919</c:v>
                </c:pt>
                <c:pt idx="32">
                  <c:v>53.435114524432805</c:v>
                </c:pt>
                <c:pt idx="33">
                  <c:v>52.238805990303703</c:v>
                </c:pt>
                <c:pt idx="34">
                  <c:v>51.094890530662028</c:v>
                </c:pt>
                <c:pt idx="35">
                  <c:v>50.000000019290674</c:v>
                </c:pt>
              </c:numCache>
            </c:numRef>
          </c:xVal>
          <c:yVal>
            <c:numRef>
              <c:f>Model!$DT$5:$DT$40</c:f>
              <c:numCache>
                <c:formatCode>0.0</c:formatCode>
                <c:ptCount val="36"/>
                <c:pt idx="0">
                  <c:v>50.000000019290674</c:v>
                </c:pt>
                <c:pt idx="1">
                  <c:v>54.285714306658448</c:v>
                </c:pt>
                <c:pt idx="2">
                  <c:v>58.571428594026223</c:v>
                </c:pt>
                <c:pt idx="3">
                  <c:v>62.857142881393997</c:v>
                </c:pt>
                <c:pt idx="4">
                  <c:v>67.142857168761765</c:v>
                </c:pt>
                <c:pt idx="5">
                  <c:v>71.428571456129532</c:v>
                </c:pt>
                <c:pt idx="6">
                  <c:v>75.7142857434973</c:v>
                </c:pt>
                <c:pt idx="7">
                  <c:v>80.000000030865067</c:v>
                </c:pt>
                <c:pt idx="8">
                  <c:v>84.285714318232834</c:v>
                </c:pt>
                <c:pt idx="9">
                  <c:v>88.571428605600602</c:v>
                </c:pt>
                <c:pt idx="10">
                  <c:v>92.857142892968369</c:v>
                </c:pt>
                <c:pt idx="11">
                  <c:v>97.142857180336136</c:v>
                </c:pt>
                <c:pt idx="12">
                  <c:v>101.4285714677039</c:v>
                </c:pt>
                <c:pt idx="13">
                  <c:v>105.71428575507167</c:v>
                </c:pt>
                <c:pt idx="14">
                  <c:v>110.00000004243944</c:v>
                </c:pt>
                <c:pt idx="15">
                  <c:v>114.28571432980721</c:v>
                </c:pt>
                <c:pt idx="16">
                  <c:v>118.57142861717497</c:v>
                </c:pt>
                <c:pt idx="17">
                  <c:v>122.85714290454274</c:v>
                </c:pt>
                <c:pt idx="18">
                  <c:v>127.14285719191051</c:v>
                </c:pt>
                <c:pt idx="19">
                  <c:v>131.42857147927828</c:v>
                </c:pt>
                <c:pt idx="20">
                  <c:v>135.71428576664604</c:v>
                </c:pt>
                <c:pt idx="21">
                  <c:v>140.00000005401381</c:v>
                </c:pt>
                <c:pt idx="22">
                  <c:v>144.28571434138158</c:v>
                </c:pt>
                <c:pt idx="23">
                  <c:v>148.57142862874935</c:v>
                </c:pt>
                <c:pt idx="24">
                  <c:v>152.85714291611711</c:v>
                </c:pt>
                <c:pt idx="25">
                  <c:v>157.14285720348488</c:v>
                </c:pt>
                <c:pt idx="26">
                  <c:v>161.42857149085265</c:v>
                </c:pt>
                <c:pt idx="27">
                  <c:v>165.71428577822041</c:v>
                </c:pt>
                <c:pt idx="28">
                  <c:v>170.00000006558818</c:v>
                </c:pt>
                <c:pt idx="29">
                  <c:v>174.28571435295595</c:v>
                </c:pt>
                <c:pt idx="30">
                  <c:v>178.57142864032372</c:v>
                </c:pt>
                <c:pt idx="31">
                  <c:v>182.85714292769148</c:v>
                </c:pt>
                <c:pt idx="32">
                  <c:v>187.14285721505925</c:v>
                </c:pt>
                <c:pt idx="33">
                  <c:v>191.42857150242702</c:v>
                </c:pt>
                <c:pt idx="34">
                  <c:v>195.71428578979479</c:v>
                </c:pt>
                <c:pt idx="35">
                  <c:v>200.00000007716267</c:v>
                </c:pt>
              </c:numCache>
            </c:numRef>
          </c:yVal>
          <c:smooth val="1"/>
        </c:ser>
        <c:ser>
          <c:idx val="1"/>
          <c:order val="2"/>
          <c:tx>
            <c:v>Transformation Locus</c:v>
          </c:tx>
          <c:spPr>
            <a:ln w="12700">
              <a:solidFill>
                <a:srgbClr val="008000"/>
              </a:solidFill>
              <a:prstDash val="solid"/>
            </a:ln>
          </c:spPr>
          <c:marker>
            <c:symbol val="none"/>
          </c:marker>
          <c:xVal>
            <c:numRef>
              <c:f>Model!$DP$5:$DP$40</c:f>
              <c:numCache>
                <c:formatCode>0.0</c:formatCode>
                <c:ptCount val="36"/>
                <c:pt idx="0">
                  <c:v>0</c:v>
                </c:pt>
                <c:pt idx="1">
                  <c:v>4.1207130597692982</c:v>
                </c:pt>
                <c:pt idx="2">
                  <c:v>8.2414261195385965</c:v>
                </c:pt>
                <c:pt idx="3">
                  <c:v>12.362139179307896</c:v>
                </c:pt>
                <c:pt idx="4">
                  <c:v>16.482852239077193</c:v>
                </c:pt>
                <c:pt idx="5">
                  <c:v>20.60356529884649</c:v>
                </c:pt>
                <c:pt idx="6">
                  <c:v>24.724278358615788</c:v>
                </c:pt>
                <c:pt idx="7">
                  <c:v>28.844991418385085</c:v>
                </c:pt>
                <c:pt idx="8">
                  <c:v>32.965704478154386</c:v>
                </c:pt>
                <c:pt idx="9">
                  <c:v>37.086417537923687</c:v>
                </c:pt>
                <c:pt idx="10">
                  <c:v>41.207130597692988</c:v>
                </c:pt>
                <c:pt idx="11">
                  <c:v>45.327843657462289</c:v>
                </c:pt>
                <c:pt idx="12">
                  <c:v>49.44855671723159</c:v>
                </c:pt>
                <c:pt idx="13">
                  <c:v>53.569269777000891</c:v>
                </c:pt>
                <c:pt idx="14">
                  <c:v>57.689982836770191</c:v>
                </c:pt>
                <c:pt idx="15">
                  <c:v>61.810695896539492</c:v>
                </c:pt>
                <c:pt idx="16">
                  <c:v>65.931408956308786</c:v>
                </c:pt>
                <c:pt idx="17">
                  <c:v>70.052122016078087</c:v>
                </c:pt>
                <c:pt idx="18">
                  <c:v>74.172835075847388</c:v>
                </c:pt>
                <c:pt idx="19">
                  <c:v>78.293548135616689</c:v>
                </c:pt>
                <c:pt idx="20">
                  <c:v>82.41426119538599</c:v>
                </c:pt>
                <c:pt idx="21">
                  <c:v>86.534974255155291</c:v>
                </c:pt>
                <c:pt idx="22">
                  <c:v>90.655687314924592</c:v>
                </c:pt>
                <c:pt idx="23">
                  <c:v>94.776400374693893</c:v>
                </c:pt>
                <c:pt idx="24">
                  <c:v>98.897113434463193</c:v>
                </c:pt>
                <c:pt idx="25">
                  <c:v>103.01782649423249</c:v>
                </c:pt>
                <c:pt idx="26">
                  <c:v>107.1385395540018</c:v>
                </c:pt>
                <c:pt idx="27">
                  <c:v>111.2592526137711</c:v>
                </c:pt>
                <c:pt idx="28">
                  <c:v>115.3799656735404</c:v>
                </c:pt>
                <c:pt idx="29">
                  <c:v>119.5006787333097</c:v>
                </c:pt>
                <c:pt idx="30">
                  <c:v>123.621391793079</c:v>
                </c:pt>
                <c:pt idx="31">
                  <c:v>127.7421048528483</c:v>
                </c:pt>
                <c:pt idx="32">
                  <c:v>131.8628179126176</c:v>
                </c:pt>
                <c:pt idx="33">
                  <c:v>135.98353097238689</c:v>
                </c:pt>
                <c:pt idx="34">
                  <c:v>140.10424403215617</c:v>
                </c:pt>
                <c:pt idx="35">
                  <c:v>144.22495709192543</c:v>
                </c:pt>
              </c:numCache>
            </c:numRef>
          </c:xVal>
          <c:yVal>
            <c:numRef>
              <c:f>Model!$DQ$5:$DQ$40</c:f>
              <c:numCache>
                <c:formatCode>0.0</c:formatCode>
                <c:ptCount val="36"/>
                <c:pt idx="0">
                  <c:v>131.03706976733503</c:v>
                </c:pt>
                <c:pt idx="1">
                  <c:v>131.0350322539521</c:v>
                </c:pt>
                <c:pt idx="2">
                  <c:v>131.02076921669888</c:v>
                </c:pt>
                <c:pt idx="3">
                  <c:v>130.9820513443465</c:v>
                </c:pt>
                <c:pt idx="4">
                  <c:v>130.90663695462479</c:v>
                </c:pt>
                <c:pt idx="5">
                  <c:v>130.78225766895474</c:v>
                </c:pt>
                <c:pt idx="6">
                  <c:v>130.59659822705598</c:v>
                </c:pt>
                <c:pt idx="7">
                  <c:v>130.33727024668917</c:v>
                </c:pt>
                <c:pt idx="8">
                  <c:v>129.9917796072987</c:v>
                </c:pt>
                <c:pt idx="9">
                  <c:v>129.54748697057755</c:v>
                </c:pt>
                <c:pt idx="10">
                  <c:v>128.9915607382186</c:v>
                </c:pt>
                <c:pt idx="11">
                  <c:v>128.31092147553636</c:v>
                </c:pt>
                <c:pt idx="12">
                  <c:v>127.49217648171371</c:v>
                </c:pt>
                <c:pt idx="13">
                  <c:v>126.52154273759072</c:v>
                </c:pt>
                <c:pt idx="14">
                  <c:v>125.38475587290455</c:v>
                </c:pt>
                <c:pt idx="15">
                  <c:v>124.06696201225954</c:v>
                </c:pt>
                <c:pt idx="16">
                  <c:v>122.55258830243119</c:v>
                </c:pt>
                <c:pt idx="17">
                  <c:v>120.82518647253578</c:v>
                </c:pt>
                <c:pt idx="18">
                  <c:v>118.8672417499522</c:v>
                </c:pt>
                <c:pt idx="19">
                  <c:v>116.6599365644346</c:v>
                </c:pt>
                <c:pt idx="20">
                  <c:v>114.18285426966884</c:v>
                </c:pt>
                <c:pt idx="21">
                  <c:v>111.4136018622937</c:v>
                </c:pt>
                <c:pt idx="22">
                  <c:v>108.32732115698126</c:v>
                </c:pt>
                <c:pt idx="23">
                  <c:v>104.896042966986</c:v>
                </c:pt>
                <c:pt idx="24">
                  <c:v>101.0878147605945</c:v>
                </c:pt>
                <c:pt idx="25">
                  <c:v>96.865491973282246</c:v>
                </c:pt>
                <c:pt idx="26">
                  <c:v>92.185012910954299</c:v>
                </c:pt>
                <c:pt idx="27">
                  <c:v>86.992848646276698</c:v>
                </c:pt>
                <c:pt idx="28">
                  <c:v>81.222070110245554</c:v>
                </c:pt>
                <c:pt idx="29">
                  <c:v>74.78595604459575</c:v>
                </c:pt>
                <c:pt idx="30">
                  <c:v>67.566886467806427</c:v>
                </c:pt>
                <c:pt idx="31">
                  <c:v>59.395258174556339</c:v>
                </c:pt>
                <c:pt idx="32">
                  <c:v>50.00417440621878</c:v>
                </c:pt>
                <c:pt idx="33">
                  <c:v>38.911766554991594</c:v>
                </c:pt>
                <c:pt idx="34">
                  <c:v>24.991058486889791</c:v>
                </c:pt>
                <c:pt idx="35">
                  <c:v>0</c:v>
                </c:pt>
              </c:numCache>
            </c:numRef>
          </c:yVal>
          <c:smooth val="1"/>
        </c:ser>
        <c:ser>
          <c:idx val="2"/>
          <c:order val="3"/>
          <c:tx>
            <c:v>Cdot</c:v>
          </c:tx>
          <c:marker>
            <c:symbol val="circle"/>
            <c:size val="5"/>
            <c:spPr>
              <a:solidFill>
                <a:schemeClr val="tx1"/>
              </a:solidFill>
              <a:ln>
                <a:solidFill>
                  <a:schemeClr val="bg1">
                    <a:lumMod val="50000"/>
                  </a:schemeClr>
                </a:solidFill>
              </a:ln>
            </c:spPr>
          </c:marker>
          <c:xVal>
            <c:numRef>
              <c:f>Model!$DM$5</c:f>
              <c:numCache>
                <c:formatCode>0.0</c:formatCode>
                <c:ptCount val="1"/>
                <c:pt idx="0">
                  <c:v>100.00000003858133</c:v>
                </c:pt>
              </c:numCache>
            </c:numRef>
          </c:xVal>
          <c:yVal>
            <c:numRef>
              <c:f>Model!$DN$5</c:f>
              <c:numCache>
                <c:formatCode>0.0</c:formatCode>
                <c:ptCount val="1"/>
                <c:pt idx="0">
                  <c:v>100.00000003858133</c:v>
                </c:pt>
              </c:numCache>
            </c:numRef>
          </c:yVal>
          <c:smooth val="1"/>
        </c:ser>
        <c:ser>
          <c:idx val="3"/>
          <c:order val="4"/>
          <c:tx>
            <c:v>Qdot</c:v>
          </c:tx>
          <c:marker>
            <c:symbol val="circle"/>
            <c:size val="5"/>
            <c:spPr>
              <a:solidFill>
                <a:schemeClr val="tx1"/>
              </a:solidFill>
              <a:ln>
                <a:solidFill>
                  <a:schemeClr val="bg1">
                    <a:lumMod val="50000"/>
                  </a:schemeClr>
                </a:solidFill>
              </a:ln>
            </c:spPr>
          </c:marker>
          <c:xVal>
            <c:numRef>
              <c:f>Model!$DM$8</c:f>
              <c:numCache>
                <c:formatCode>0.0</c:formatCode>
                <c:ptCount val="1"/>
                <c:pt idx="0">
                  <c:v>100.00000003831298</c:v>
                </c:pt>
              </c:numCache>
            </c:numRef>
          </c:xVal>
          <c:yVal>
            <c:numRef>
              <c:f>Model!$DN$8</c:f>
              <c:numCache>
                <c:formatCode>0.0</c:formatCode>
                <c:ptCount val="1"/>
                <c:pt idx="0">
                  <c:v>100.00000003884968</c:v>
                </c:pt>
              </c:numCache>
            </c:numRef>
          </c:yVal>
          <c:smooth val="1"/>
        </c:ser>
        <c:axId val="136015232"/>
        <c:axId val="136042368"/>
      </c:scatterChart>
      <c:valAx>
        <c:axId val="136015232"/>
        <c:scaling>
          <c:orientation val="minMax"/>
          <c:max val="250"/>
          <c:min val="0"/>
        </c:scaling>
        <c:axPos val="b"/>
        <c:title>
          <c:tx>
            <c:rich>
              <a:bodyPr/>
              <a:lstStyle/>
              <a:p>
                <a:pPr>
                  <a:defRPr sz="975" b="1" i="0" u="none" strike="noStrike" baseline="0">
                    <a:solidFill>
                      <a:srgbClr val="000000"/>
                    </a:solidFill>
                    <a:latin typeface="Arial"/>
                    <a:ea typeface="Arial"/>
                    <a:cs typeface="Arial"/>
                  </a:defRPr>
                </a:pPr>
                <a:r>
                  <a:rPr lang="en-US"/>
                  <a:t>Quantity of X</a:t>
                </a:r>
              </a:p>
            </c:rich>
          </c:tx>
          <c:layout>
            <c:manualLayout>
              <c:xMode val="edge"/>
              <c:yMode val="edge"/>
              <c:x val="0.44325482042017478"/>
              <c:y val="0.94327731092436973"/>
            </c:manualLayout>
          </c:layout>
          <c:spPr>
            <a:noFill/>
            <a:ln w="25400">
              <a:noFill/>
            </a:ln>
          </c:spPr>
        </c:title>
        <c:numFmt formatCode="0" sourceLinked="0"/>
        <c:tickLblPos val="nextTo"/>
        <c:spPr>
          <a:ln w="25400">
            <a:solidFill>
              <a:srgbClr val="000000"/>
            </a:solidFill>
            <a:prstDash val="solid"/>
          </a:ln>
        </c:spPr>
        <c:txPr>
          <a:bodyPr rot="0" vert="horz"/>
          <a:lstStyle/>
          <a:p>
            <a:pPr>
              <a:defRPr sz="975" b="0" i="0" u="none" strike="noStrike" baseline="0">
                <a:solidFill>
                  <a:srgbClr val="000000"/>
                </a:solidFill>
                <a:latin typeface="Arial"/>
                <a:ea typeface="Arial"/>
                <a:cs typeface="Arial"/>
              </a:defRPr>
            </a:pPr>
            <a:endParaRPr lang="en-US"/>
          </a:p>
        </c:txPr>
        <c:crossAx val="136042368"/>
        <c:crosses val="autoZero"/>
        <c:crossBetween val="midCat"/>
        <c:majorUnit val="25"/>
      </c:valAx>
      <c:valAx>
        <c:axId val="136042368"/>
        <c:scaling>
          <c:orientation val="minMax"/>
          <c:max val="250"/>
          <c:min val="0"/>
        </c:scaling>
        <c:axPos val="l"/>
        <c:majorGridlines>
          <c:spPr>
            <a:ln w="3175">
              <a:solidFill>
                <a:srgbClr val="FFFFFF"/>
              </a:solidFill>
              <a:prstDash val="solid"/>
            </a:ln>
          </c:spPr>
        </c:majorGridlines>
        <c:title>
          <c:tx>
            <c:rich>
              <a:bodyPr/>
              <a:lstStyle/>
              <a:p>
                <a:pPr>
                  <a:defRPr sz="975" b="1" i="0" u="none" strike="noStrike" baseline="0">
                    <a:solidFill>
                      <a:srgbClr val="000000"/>
                    </a:solidFill>
                    <a:latin typeface="Arial"/>
                    <a:ea typeface="Arial"/>
                    <a:cs typeface="Arial"/>
                  </a:defRPr>
                </a:pPr>
                <a:r>
                  <a:rPr lang="en-US"/>
                  <a:t>Quantity of Y</a:t>
                </a:r>
              </a:p>
            </c:rich>
          </c:tx>
          <c:layout>
            <c:manualLayout>
              <c:xMode val="edge"/>
              <c:yMode val="edge"/>
              <c:x val="1.0706616218427242E-2"/>
              <c:y val="0.40126050420168069"/>
            </c:manualLayout>
          </c:layout>
          <c:spPr>
            <a:noFill/>
            <a:ln w="25400">
              <a:noFill/>
            </a:ln>
          </c:spPr>
        </c:title>
        <c:numFmt formatCode="0" sourceLinked="0"/>
        <c:tickLblPos val="nextTo"/>
        <c:spPr>
          <a:ln w="25400">
            <a:solidFill>
              <a:srgbClr val="000000"/>
            </a:solidFill>
            <a:prstDash val="solid"/>
          </a:ln>
        </c:spPr>
        <c:txPr>
          <a:bodyPr rot="0" vert="horz"/>
          <a:lstStyle/>
          <a:p>
            <a:pPr>
              <a:defRPr sz="975" b="0" i="0" u="none" strike="noStrike" baseline="0">
                <a:solidFill>
                  <a:srgbClr val="000000"/>
                </a:solidFill>
                <a:latin typeface="Arial"/>
                <a:ea typeface="Arial"/>
                <a:cs typeface="Arial"/>
              </a:defRPr>
            </a:pPr>
            <a:endParaRPr lang="en-US"/>
          </a:p>
        </c:txPr>
        <c:crossAx val="136015232"/>
        <c:crosses val="autoZero"/>
        <c:crossBetween val="midCat"/>
        <c:majorUnit val="25"/>
      </c:valAx>
      <c:spPr>
        <a:solidFill>
          <a:srgbClr val="FFFFFF"/>
        </a:solidFill>
        <a:ln w="25400">
          <a:noFill/>
        </a:ln>
      </c:spPr>
    </c:plotArea>
    <c:legend>
      <c:legendPos val="t"/>
      <c:legendEntry>
        <c:idx val="3"/>
        <c:delete val="1"/>
      </c:legendEntry>
      <c:legendEntry>
        <c:idx val="4"/>
        <c:delete val="1"/>
      </c:legendEntry>
      <c:layout>
        <c:manualLayout>
          <c:xMode val="edge"/>
          <c:yMode val="edge"/>
          <c:wMode val="edge"/>
          <c:hMode val="edge"/>
          <c:x val="8.1062594448421219E-2"/>
          <c:y val="8.2352941176470594E-3"/>
          <c:w val="0.98106259444842125"/>
          <c:h val="4.8002823176514699E-2"/>
        </c:manualLayout>
      </c:layout>
      <c:spPr>
        <a:solidFill>
          <a:srgbClr val="FFFFFF"/>
        </a:solidFill>
        <a:ln w="3175">
          <a:solidFill>
            <a:srgbClr val="000000"/>
          </a:solidFill>
          <a:prstDash val="solid"/>
        </a:ln>
      </c:spPr>
      <c:txPr>
        <a:bodyPr/>
        <a:lstStyle/>
        <a:p>
          <a:pPr>
            <a:defRPr sz="735" b="0" i="0" u="none" strike="noStrike" baseline="0">
              <a:solidFill>
                <a:srgbClr val="000000"/>
              </a:solidFill>
              <a:latin typeface="Arial"/>
              <a:ea typeface="Arial"/>
              <a:cs typeface="Arial"/>
            </a:defRPr>
          </a:pPr>
          <a:endParaRPr lang="en-US"/>
        </a:p>
      </c:txPr>
    </c:legend>
    <c:dispBlanksAs val="gap"/>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0000000000001" r="0.750000000000001" t="1" header="0.5" footer="0.5"/>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lang val="en-US"/>
  <c:chart>
    <c:plotArea>
      <c:layout>
        <c:manualLayout>
          <c:layoutTarget val="inner"/>
          <c:xMode val="edge"/>
          <c:yMode val="edge"/>
          <c:x val="0.12715517241379307"/>
          <c:y val="9.8739495798319574E-2"/>
          <c:w val="0.8125"/>
          <c:h val="0.77521008403361369"/>
        </c:manualLayout>
      </c:layout>
      <c:scatterChart>
        <c:scatterStyle val="smoothMarker"/>
        <c:ser>
          <c:idx val="0"/>
          <c:order val="0"/>
          <c:tx>
            <c:v>Offer Curve</c:v>
          </c:tx>
          <c:spPr>
            <a:ln w="12700">
              <a:solidFill>
                <a:srgbClr val="FF00FF"/>
              </a:solidFill>
              <a:prstDash val="solid"/>
            </a:ln>
          </c:spPr>
          <c:marker>
            <c:symbol val="none"/>
          </c:marker>
          <c:xVal>
            <c:numRef>
              <c:f>Model!$EF$5:$EF$40</c:f>
              <c:numCache>
                <c:formatCode>0.0</c:formatCode>
                <c:ptCount val="36"/>
                <c:pt idx="0">
                  <c:v>-74999999.721040055</c:v>
                </c:pt>
                <c:pt idx="1">
                  <c:v>-44165.8024870109</c:v>
                </c:pt>
                <c:pt idx="2">
                  <c:v>-11036.042190453853</c:v>
                </c:pt>
                <c:pt idx="3">
                  <c:v>-4898.3831790506856</c:v>
                </c:pt>
                <c:pt idx="4">
                  <c:v>-2748.1936769791118</c:v>
                </c:pt>
                <c:pt idx="5">
                  <c:v>-1751.3030486034224</c:v>
                </c:pt>
                <c:pt idx="6">
                  <c:v>-1208.3704875992782</c:v>
                </c:pt>
                <c:pt idx="7">
                  <c:v>-879.77223752441989</c:v>
                </c:pt>
                <c:pt idx="8">
                  <c:v>-665.41467596692848</c:v>
                </c:pt>
                <c:pt idx="9">
                  <c:v>-517.48016314189942</c:v>
                </c:pt>
                <c:pt idx="10">
                  <c:v>-410.78358287846032</c:v>
                </c:pt>
                <c:pt idx="11">
                  <c:v>-331.03629151432267</c:v>
                </c:pt>
                <c:pt idx="12">
                  <c:v>-269.64200668007845</c:v>
                </c:pt>
                <c:pt idx="13">
                  <c:v>-221.17744464619057</c:v>
                </c:pt>
                <c:pt idx="14">
                  <c:v>-182.08400823630237</c:v>
                </c:pt>
                <c:pt idx="15">
                  <c:v>-149.94816960226834</c:v>
                </c:pt>
                <c:pt idx="16">
                  <c:v>-123.08618193374625</c:v>
                </c:pt>
                <c:pt idx="17">
                  <c:v>-100.29444861296109</c:v>
                </c:pt>
                <c:pt idx="18">
                  <c:v>-80.694117821211734</c:v>
                </c:pt>
                <c:pt idx="19">
                  <c:v>-63.631343327034458</c:v>
                </c:pt>
                <c:pt idx="20">
                  <c:v>-48.611536853362139</c:v>
                </c:pt>
                <c:pt idx="21">
                  <c:v>-35.254989492440359</c:v>
                </c:pt>
                <c:pt idx="22">
                  <c:v>-23.266278113139862</c:v>
                </c:pt>
                <c:pt idx="23">
                  <c:v>-12.412771747373895</c:v>
                </c:pt>
                <c:pt idx="24">
                  <c:v>-2.5092710072992475</c:v>
                </c:pt>
                <c:pt idx="25">
                  <c:v>6.5931409031608013</c:v>
                </c:pt>
                <c:pt idx="26">
                  <c:v>15.015305397107966</c:v>
                </c:pt>
                <c:pt idx="27">
                  <c:v>22.856108724925733</c:v>
                </c:pt>
                <c:pt idx="28">
                  <c:v>30.197100394540925</c:v>
                </c:pt>
                <c:pt idx="29">
                  <c:v>37.106016651319905</c:v>
                </c:pt>
                <c:pt idx="30">
                  <c:v>43.639495947287017</c:v>
                </c:pt>
                <c:pt idx="31">
                  <c:v>49.845191430262972</c:v>
                </c:pt>
                <c:pt idx="32">
                  <c:v>55.763428758106699</c:v>
                </c:pt>
                <c:pt idx="33">
                  <c:v>61.428517734418861</c:v>
                </c:pt>
                <c:pt idx="34">
                  <c:v>66.869797981568951</c:v>
                </c:pt>
                <c:pt idx="35">
                  <c:v>72.062478545962719</c:v>
                </c:pt>
              </c:numCache>
            </c:numRef>
          </c:xVal>
          <c:yVal>
            <c:numRef>
              <c:f>Model!$EG$5:$EG$40</c:f>
              <c:numCache>
                <c:formatCode>0.0</c:formatCode>
                <c:ptCount val="36"/>
                <c:pt idx="0">
                  <c:v>-65.51853483998849</c:v>
                </c:pt>
                <c:pt idx="1">
                  <c:v>-65.514459845021634</c:v>
                </c:pt>
                <c:pt idx="2">
                  <c:v>-65.485933021922193</c:v>
                </c:pt>
                <c:pt idx="3">
                  <c:v>-65.408489371972934</c:v>
                </c:pt>
                <c:pt idx="4">
                  <c:v>-65.257620531112607</c:v>
                </c:pt>
                <c:pt idx="5">
                  <c:v>-65.008724571897019</c:v>
                </c:pt>
                <c:pt idx="6">
                  <c:v>-64.637035013506576</c:v>
                </c:pt>
                <c:pt idx="7">
                  <c:v>-64.117528104360588</c:v>
                </c:pt>
                <c:pt idx="8">
                  <c:v>-63.424806754559242</c:v>
                </c:pt>
                <c:pt idx="9">
                  <c:v>-62.532958640566306</c:v>
                </c:pt>
                <c:pt idx="10">
                  <c:v>-61.415384886884993</c:v>
                </c:pt>
                <c:pt idx="11">
                  <c:v>-60.044594268946568</c:v>
                </c:pt>
                <c:pt idx="12">
                  <c:v>-58.391955957220318</c:v>
                </c:pt>
                <c:pt idx="13">
                  <c:v>-56.427401254067675</c:v>
                </c:pt>
                <c:pt idx="14">
                  <c:v>-54.119061291820216</c:v>
                </c:pt>
                <c:pt idx="15">
                  <c:v>-51.432822855253136</c:v>
                </c:pt>
                <c:pt idx="16">
                  <c:v>-48.331777740990475</c:v>
                </c:pt>
                <c:pt idx="17">
                  <c:v>-44.775531402301922</c:v>
                </c:pt>
                <c:pt idx="18">
                  <c:v>-40.719322516261286</c:v>
                </c:pt>
                <c:pt idx="19">
                  <c:v>-36.11288406618587</c:v>
                </c:pt>
                <c:pt idx="20">
                  <c:v>-30.898944428098844</c:v>
                </c:pt>
                <c:pt idx="21">
                  <c:v>-25.011216737200741</c:v>
                </c:pt>
                <c:pt idx="22">
                  <c:v>-18.37164407264062</c:v>
                </c:pt>
                <c:pt idx="23">
                  <c:v>-10.886534084874498</c:v>
                </c:pt>
                <c:pt idx="24">
                  <c:v>-2.4409866027774427</c:v>
                </c:pt>
                <c:pt idx="25">
                  <c:v>7.1093939156073134</c:v>
                </c:pt>
                <c:pt idx="26">
                  <c:v>17.951281329400913</c:v>
                </c:pt>
                <c:pt idx="27">
                  <c:v>30.334217283480982</c:v>
                </c:pt>
                <c:pt idx="28">
                  <c:v>44.605563103929128</c:v>
                </c:pt>
                <c:pt idx="29">
                  <c:v>61.273833736620972</c:v>
                </c:pt>
                <c:pt idx="30">
                  <c:v>81.133466045645974</c:v>
                </c:pt>
                <c:pt idx="31">
                  <c:v>105.53961765951294</c:v>
                </c:pt>
                <c:pt idx="32">
                  <c:v>137.11691814674111</c:v>
                </c:pt>
                <c:pt idx="33">
                  <c:v>182.09674785281211</c:v>
                </c:pt>
                <c:pt idx="34">
                  <c:v>262.56707586059127</c:v>
                </c:pt>
                <c:pt idx="35">
                  <c:v>1024.6226004047103</c:v>
                </c:pt>
              </c:numCache>
            </c:numRef>
          </c:yVal>
          <c:smooth val="1"/>
        </c:ser>
        <c:ser>
          <c:idx val="1"/>
          <c:order val="1"/>
          <c:tx>
            <c:v>Price Line</c:v>
          </c:tx>
          <c:spPr>
            <a:ln w="12700">
              <a:solidFill>
                <a:srgbClr val="000000"/>
              </a:solidFill>
              <a:prstDash val="solid"/>
            </a:ln>
          </c:spPr>
          <c:marker>
            <c:symbol val="none"/>
          </c:marker>
          <c:dPt>
            <c:idx val="1"/>
            <c:marker>
              <c:symbol val="circle"/>
              <c:size val="5"/>
              <c:spPr>
                <a:solidFill>
                  <a:schemeClr val="tx1"/>
                </a:solidFill>
                <a:ln>
                  <a:solidFill>
                    <a:schemeClr val="bg1">
                      <a:lumMod val="50000"/>
                    </a:schemeClr>
                  </a:solidFill>
                </a:ln>
              </c:spPr>
            </c:marker>
          </c:dPt>
          <c:xVal>
            <c:numRef>
              <c:f>Model!$EH$5:$EH$6</c:f>
              <c:numCache>
                <c:formatCode>0.0</c:formatCode>
                <c:ptCount val="2"/>
                <c:pt idx="0">
                  <c:v>0</c:v>
                </c:pt>
                <c:pt idx="1">
                  <c:v>-2.6835778044187464E-10</c:v>
                </c:pt>
              </c:numCache>
            </c:numRef>
          </c:xVal>
          <c:yVal>
            <c:numRef>
              <c:f>Model!$EI$5:$EI$6</c:f>
              <c:numCache>
                <c:formatCode>0.0</c:formatCode>
                <c:ptCount val="2"/>
                <c:pt idx="0">
                  <c:v>0</c:v>
                </c:pt>
                <c:pt idx="1">
                  <c:v>-2.6834356958715944E-10</c:v>
                </c:pt>
              </c:numCache>
            </c:numRef>
          </c:yVal>
          <c:smooth val="1"/>
        </c:ser>
        <c:axId val="136085504"/>
        <c:axId val="136087424"/>
      </c:scatterChart>
      <c:valAx>
        <c:axId val="136085504"/>
        <c:scaling>
          <c:orientation val="minMax"/>
          <c:max val="125"/>
          <c:min val="-125"/>
        </c:scaling>
        <c:axPos val="b"/>
        <c:title>
          <c:tx>
            <c:rich>
              <a:bodyPr/>
              <a:lstStyle/>
              <a:p>
                <a:pPr>
                  <a:defRPr sz="975" b="1" i="0" u="none" strike="noStrike" baseline="0">
                    <a:solidFill>
                      <a:srgbClr val="000000"/>
                    </a:solidFill>
                    <a:latin typeface="Arial"/>
                    <a:ea typeface="Arial"/>
                    <a:cs typeface="Arial"/>
                  </a:defRPr>
                </a:pPr>
                <a:r>
                  <a:rPr lang="en-US"/>
                  <a:t>Net Exports of X</a:t>
                </a:r>
              </a:p>
            </c:rich>
          </c:tx>
          <c:layout>
            <c:manualLayout>
              <c:xMode val="edge"/>
              <c:yMode val="edge"/>
              <c:x val="0.42025862068965519"/>
              <c:y val="0.93907563025210083"/>
            </c:manualLayout>
          </c:layout>
          <c:spPr>
            <a:noFill/>
            <a:ln w="25400">
              <a:noFill/>
            </a:ln>
          </c:spPr>
        </c:title>
        <c:numFmt formatCode="0" sourceLinked="0"/>
        <c:tickLblPos val="low"/>
        <c:spPr>
          <a:ln w="25400">
            <a:solidFill>
              <a:srgbClr val="000000"/>
            </a:solidFill>
            <a:prstDash val="solid"/>
          </a:ln>
        </c:spPr>
        <c:txPr>
          <a:bodyPr rot="0" vert="horz"/>
          <a:lstStyle/>
          <a:p>
            <a:pPr>
              <a:defRPr sz="975" b="0" i="0" u="none" strike="noStrike" baseline="0">
                <a:solidFill>
                  <a:srgbClr val="000000"/>
                </a:solidFill>
                <a:latin typeface="Arial"/>
                <a:ea typeface="Arial"/>
                <a:cs typeface="Arial"/>
              </a:defRPr>
            </a:pPr>
            <a:endParaRPr lang="en-US"/>
          </a:p>
        </c:txPr>
        <c:crossAx val="136087424"/>
        <c:crosses val="autoZero"/>
        <c:crossBetween val="midCat"/>
        <c:majorUnit val="25"/>
      </c:valAx>
      <c:valAx>
        <c:axId val="136087424"/>
        <c:scaling>
          <c:orientation val="minMax"/>
          <c:max val="125"/>
          <c:min val="-125"/>
        </c:scaling>
        <c:axPos val="l"/>
        <c:majorGridlines>
          <c:spPr>
            <a:ln w="3175">
              <a:solidFill>
                <a:srgbClr val="FFFFFF"/>
              </a:solidFill>
              <a:prstDash val="solid"/>
            </a:ln>
          </c:spPr>
        </c:majorGridlines>
        <c:title>
          <c:tx>
            <c:rich>
              <a:bodyPr/>
              <a:lstStyle/>
              <a:p>
                <a:pPr>
                  <a:defRPr sz="975" b="1" i="0" u="none" strike="noStrike" baseline="0">
                    <a:solidFill>
                      <a:srgbClr val="000000"/>
                    </a:solidFill>
                    <a:latin typeface="Arial"/>
                    <a:ea typeface="Arial"/>
                    <a:cs typeface="Arial"/>
                  </a:defRPr>
                </a:pPr>
                <a:r>
                  <a:rPr lang="en-US"/>
                  <a:t>Net Imports of Y</a:t>
                </a:r>
              </a:p>
            </c:rich>
          </c:tx>
          <c:layout>
            <c:manualLayout>
              <c:xMode val="edge"/>
              <c:yMode val="edge"/>
              <c:x val="1.0775862068965518E-2"/>
              <c:y val="0.37605042016806722"/>
            </c:manualLayout>
          </c:layout>
          <c:spPr>
            <a:noFill/>
            <a:ln w="25400">
              <a:noFill/>
            </a:ln>
          </c:spPr>
        </c:title>
        <c:numFmt formatCode="0" sourceLinked="0"/>
        <c:tickLblPos val="low"/>
        <c:spPr>
          <a:ln w="25400">
            <a:solidFill>
              <a:srgbClr val="000000"/>
            </a:solidFill>
            <a:prstDash val="solid"/>
          </a:ln>
        </c:spPr>
        <c:txPr>
          <a:bodyPr rot="0" vert="horz"/>
          <a:lstStyle/>
          <a:p>
            <a:pPr>
              <a:defRPr sz="975" b="0" i="0" u="none" strike="noStrike" baseline="0">
                <a:solidFill>
                  <a:srgbClr val="000000"/>
                </a:solidFill>
                <a:latin typeface="Arial"/>
                <a:ea typeface="Arial"/>
                <a:cs typeface="Arial"/>
              </a:defRPr>
            </a:pPr>
            <a:endParaRPr lang="en-US"/>
          </a:p>
        </c:txPr>
        <c:crossAx val="136085504"/>
        <c:crosses val="autoZero"/>
        <c:crossBetween val="midCat"/>
        <c:majorUnit val="25"/>
      </c:valAx>
      <c:spPr>
        <a:noFill/>
        <a:ln w="25400">
          <a:noFill/>
        </a:ln>
      </c:spPr>
    </c:plotArea>
    <c:legend>
      <c:legendPos val="t"/>
      <c:layout>
        <c:manualLayout>
          <c:xMode val="edge"/>
          <c:yMode val="edge"/>
          <c:wMode val="edge"/>
          <c:hMode val="edge"/>
          <c:x val="0.34051724137931033"/>
          <c:y val="1.2605042016806723E-2"/>
          <c:w val="0.71551724137931028"/>
          <c:h val="5.8823529411764705E-2"/>
        </c:manualLayout>
      </c:layout>
      <c:spPr>
        <a:solidFill>
          <a:srgbClr val="FFFFFF"/>
        </a:solidFill>
        <a:ln w="3175">
          <a:solidFill>
            <a:srgbClr val="000000"/>
          </a:solidFill>
          <a:prstDash val="solid"/>
        </a:ln>
      </c:spPr>
      <c:txPr>
        <a:bodyPr/>
        <a:lstStyle/>
        <a:p>
          <a:pPr>
            <a:defRPr sz="735" b="0" i="0" u="none" strike="noStrike" baseline="0">
              <a:solidFill>
                <a:srgbClr val="000000"/>
              </a:solidFill>
              <a:latin typeface="Arial"/>
              <a:ea typeface="Arial"/>
              <a:cs typeface="Arial"/>
            </a:defRPr>
          </a:pPr>
          <a:endParaRPr lang="en-US"/>
        </a:p>
      </c:txPr>
    </c:legend>
    <c:dispBlanksAs val="gap"/>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000000000000078" r="0.75000000000000078" t="1" header="0.5" footer="0.5"/>
    <c:pageSetup orientation="landscape"/>
  </c:printSettings>
</c:chartSpace>
</file>

<file path=xl/charts/chart4.xml><?xml version="1.0" encoding="utf-8"?>
<c:chartSpace xmlns:c="http://schemas.openxmlformats.org/drawingml/2006/chart" xmlns:a="http://schemas.openxmlformats.org/drawingml/2006/main" xmlns:r="http://schemas.openxmlformats.org/officeDocument/2006/relationships">
  <c:lang val="en-US"/>
  <c:chart>
    <c:plotArea>
      <c:layout>
        <c:manualLayout>
          <c:layoutTarget val="inner"/>
          <c:xMode val="edge"/>
          <c:yMode val="edge"/>
          <c:x val="0.11827981829598939"/>
          <c:y val="0.14705882352941191"/>
          <c:w val="0.8258081859210894"/>
          <c:h val="0.71218487394958097"/>
        </c:manualLayout>
      </c:layout>
      <c:scatterChart>
        <c:scatterStyle val="smoothMarker"/>
        <c:ser>
          <c:idx val="3"/>
          <c:order val="0"/>
          <c:tx>
            <c:v>X Unit Value Isoquant</c:v>
          </c:tx>
          <c:spPr>
            <a:ln w="12700">
              <a:solidFill>
                <a:srgbClr val="3366FF"/>
              </a:solidFill>
              <a:prstDash val="solid"/>
            </a:ln>
          </c:spPr>
          <c:marker>
            <c:symbol val="none"/>
          </c:marker>
          <c:xVal>
            <c:numRef>
              <c:f>Model!$BG$5:$BG$40</c:f>
              <c:numCache>
                <c:formatCode>0.0</c:formatCode>
                <c:ptCount val="36"/>
                <c:pt idx="0">
                  <c:v>2</c:v>
                </c:pt>
                <c:pt idx="1">
                  <c:v>1.4330033713974024</c:v>
                </c:pt>
                <c:pt idx="2">
                  <c:v>1.0769240526229047</c:v>
                </c:pt>
                <c:pt idx="3">
                  <c:v>0.83878081732549847</c:v>
                </c:pt>
                <c:pt idx="4">
                  <c:v>0.67170760463313306</c:v>
                </c:pt>
                <c:pt idx="5">
                  <c:v>0.55000057831400728</c:v>
                </c:pt>
                <c:pt idx="6">
                  <c:v>0.45860677968000119</c:v>
                </c:pt>
                <c:pt idx="7">
                  <c:v>0.38823567060788899</c:v>
                </c:pt>
                <c:pt idx="8">
                  <c:v>0.33290129942946606</c:v>
                </c:pt>
                <c:pt idx="9">
                  <c:v>0.28860594551678692</c:v>
                </c:pt>
                <c:pt idx="10">
                  <c:v>0.25259725082111972</c:v>
                </c:pt>
                <c:pt idx="11">
                  <c:v>0.22293010347633949</c:v>
                </c:pt>
                <c:pt idx="12">
                  <c:v>0.1981983363328762</c:v>
                </c:pt>
                <c:pt idx="13">
                  <c:v>0.17736497948711585</c:v>
                </c:pt>
                <c:pt idx="14">
                  <c:v>0.15965176454831825</c:v>
                </c:pt>
                <c:pt idx="15">
                  <c:v>0.14446537056163347</c:v>
                </c:pt>
                <c:pt idx="16">
                  <c:v>0.1313470844856138</c:v>
                </c:pt>
                <c:pt idx="17">
                  <c:v>0.11993775076663224</c:v>
                </c:pt>
                <c:pt idx="18">
                  <c:v>0.10995292445072806</c:v>
                </c:pt>
                <c:pt idx="19">
                  <c:v>0.10116496910898345</c:v>
                </c:pt>
                <c:pt idx="20">
                  <c:v>9.3389966607197714E-2</c:v>
                </c:pt>
                <c:pt idx="21">
                  <c:v>8.6478015412047388E-2</c:v>
                </c:pt>
                <c:pt idx="22">
                  <c:v>8.0305950819868327E-2</c:v>
                </c:pt>
                <c:pt idx="23">
                  <c:v>7.477181998797601E-2</c:v>
                </c:pt>
                <c:pt idx="24">
                  <c:v>6.9790644477630642E-2</c:v>
                </c:pt>
                <c:pt idx="25">
                  <c:v>6.5291138487059627E-2</c:v>
                </c:pt>
                <c:pt idx="26">
                  <c:v>6.1213144150684039E-2</c:v>
                </c:pt>
                <c:pt idx="27">
                  <c:v>5.7505610276115796E-2</c:v>
                </c:pt>
                <c:pt idx="28">
                  <c:v>5.4124986794871176E-2</c:v>
                </c:pt>
                <c:pt idx="29">
                  <c:v>5.1033940008017323E-2</c:v>
                </c:pt>
                <c:pt idx="30">
                  <c:v>4.820031741150918E-2</c:v>
                </c:pt>
                <c:pt idx="31">
                  <c:v>4.5596308190411008E-2</c:v>
                </c:pt>
                <c:pt idx="32">
                  <c:v>4.3197758226747242E-2</c:v>
                </c:pt>
                <c:pt idx="33">
                  <c:v>4.0983607954000578E-2</c:v>
                </c:pt>
                <c:pt idx="34">
                  <c:v>3.8935428509810299E-2</c:v>
                </c:pt>
                <c:pt idx="35">
                  <c:v>3.7037037022377817E-2</c:v>
                </c:pt>
              </c:numCache>
            </c:numRef>
          </c:xVal>
          <c:yVal>
            <c:numRef>
              <c:f>Model!$BH$5:$BH$40</c:f>
              <c:numCache>
                <c:formatCode>0.0</c:formatCode>
                <c:ptCount val="36"/>
                <c:pt idx="0">
                  <c:v>0.27216552675919747</c:v>
                </c:pt>
                <c:pt idx="1">
                  <c:v>0.32153222599464898</c:v>
                </c:pt>
                <c:pt idx="2">
                  <c:v>0.37089892523010048</c:v>
                </c:pt>
                <c:pt idx="3">
                  <c:v>0.42026562446555199</c:v>
                </c:pt>
                <c:pt idx="4">
                  <c:v>0.4696323237010035</c:v>
                </c:pt>
                <c:pt idx="5">
                  <c:v>0.51899902293645495</c:v>
                </c:pt>
                <c:pt idx="6">
                  <c:v>0.56836572217190651</c:v>
                </c:pt>
                <c:pt idx="7">
                  <c:v>0.61773242140735807</c:v>
                </c:pt>
                <c:pt idx="8">
                  <c:v>0.66709912064280963</c:v>
                </c:pt>
                <c:pt idx="9">
                  <c:v>0.71646581987826119</c:v>
                </c:pt>
                <c:pt idx="10">
                  <c:v>0.76583251911371275</c:v>
                </c:pt>
                <c:pt idx="11">
                  <c:v>0.81519921834916431</c:v>
                </c:pt>
                <c:pt idx="12">
                  <c:v>0.86456591758461587</c:v>
                </c:pt>
                <c:pt idx="13">
                  <c:v>0.91393261682006743</c:v>
                </c:pt>
                <c:pt idx="14">
                  <c:v>0.96329931605551899</c:v>
                </c:pt>
                <c:pt idx="15">
                  <c:v>1.0126660152909706</c:v>
                </c:pt>
                <c:pt idx="16">
                  <c:v>1.0620327145264221</c:v>
                </c:pt>
                <c:pt idx="17">
                  <c:v>1.1113994137618737</c:v>
                </c:pt>
                <c:pt idx="18">
                  <c:v>1.1607661129973252</c:v>
                </c:pt>
                <c:pt idx="19">
                  <c:v>1.2101328122327768</c:v>
                </c:pt>
                <c:pt idx="20">
                  <c:v>1.2594995114682284</c:v>
                </c:pt>
                <c:pt idx="21">
                  <c:v>1.3088662107036799</c:v>
                </c:pt>
                <c:pt idx="22">
                  <c:v>1.3582329099391315</c:v>
                </c:pt>
                <c:pt idx="23">
                  <c:v>1.407599609174583</c:v>
                </c:pt>
                <c:pt idx="24">
                  <c:v>1.4569663084100346</c:v>
                </c:pt>
                <c:pt idx="25">
                  <c:v>1.5063330076454862</c:v>
                </c:pt>
                <c:pt idx="26">
                  <c:v>1.5556997068809377</c:v>
                </c:pt>
                <c:pt idx="27">
                  <c:v>1.6050664061163893</c:v>
                </c:pt>
                <c:pt idx="28">
                  <c:v>1.6544331053518408</c:v>
                </c:pt>
                <c:pt idx="29">
                  <c:v>1.7037998045872924</c:v>
                </c:pt>
                <c:pt idx="30">
                  <c:v>1.753166503822744</c:v>
                </c:pt>
                <c:pt idx="31">
                  <c:v>1.8025332030581955</c:v>
                </c:pt>
                <c:pt idx="32">
                  <c:v>1.8518999022936471</c:v>
                </c:pt>
                <c:pt idx="33">
                  <c:v>1.9012666015290987</c:v>
                </c:pt>
                <c:pt idx="34">
                  <c:v>1.9506333007645502</c:v>
                </c:pt>
                <c:pt idx="35" formatCode="0.0_ ">
                  <c:v>2</c:v>
                </c:pt>
              </c:numCache>
            </c:numRef>
          </c:yVal>
          <c:smooth val="1"/>
        </c:ser>
        <c:ser>
          <c:idx val="1"/>
          <c:order val="1"/>
          <c:tx>
            <c:v>X Factor Intensity</c:v>
          </c:tx>
          <c:spPr>
            <a:ln w="12700">
              <a:solidFill>
                <a:srgbClr val="000080"/>
              </a:solidFill>
              <a:prstDash val="solid"/>
            </a:ln>
          </c:spPr>
          <c:marker>
            <c:symbol val="none"/>
          </c:marker>
          <c:dPt>
            <c:idx val="1"/>
            <c:marker>
              <c:symbol val="circle"/>
              <c:size val="5"/>
              <c:spPr>
                <a:solidFill>
                  <a:schemeClr val="tx1"/>
                </a:solidFill>
                <a:ln>
                  <a:solidFill>
                    <a:schemeClr val="bg1">
                      <a:lumMod val="50000"/>
                    </a:schemeClr>
                  </a:solidFill>
                </a:ln>
              </c:spPr>
            </c:marker>
          </c:dPt>
          <c:xVal>
            <c:numRef>
              <c:f>Model!$BP$5:$BP$6</c:f>
              <c:numCache>
                <c:formatCode>0.0</c:formatCode>
                <c:ptCount val="2"/>
                <c:pt idx="0">
                  <c:v>0</c:v>
                </c:pt>
                <c:pt idx="1">
                  <c:v>0.33333333323776415</c:v>
                </c:pt>
              </c:numCache>
            </c:numRef>
          </c:xVal>
          <c:yVal>
            <c:numRef>
              <c:f>Model!$BQ$5:$BQ$6</c:f>
              <c:numCache>
                <c:formatCode>0.0</c:formatCode>
                <c:ptCount val="2"/>
                <c:pt idx="0">
                  <c:v>0</c:v>
                </c:pt>
                <c:pt idx="1">
                  <c:v>0.66666666641058014</c:v>
                </c:pt>
              </c:numCache>
            </c:numRef>
          </c:yVal>
          <c:smooth val="1"/>
        </c:ser>
        <c:ser>
          <c:idx val="0"/>
          <c:order val="2"/>
          <c:tx>
            <c:v>X Unit Value Isocost</c:v>
          </c:tx>
          <c:spPr>
            <a:ln w="12700">
              <a:solidFill>
                <a:srgbClr val="000000"/>
              </a:solidFill>
              <a:prstDash val="solid"/>
            </a:ln>
          </c:spPr>
          <c:marker>
            <c:symbol val="none"/>
          </c:marker>
          <c:xVal>
            <c:numRef>
              <c:f>Model!$BM$5:$BM$6</c:f>
              <c:numCache>
                <c:formatCode>0.0</c:formatCode>
                <c:ptCount val="2"/>
                <c:pt idx="0">
                  <c:v>0.99999999951329199</c:v>
                </c:pt>
                <c:pt idx="1">
                  <c:v>0</c:v>
                </c:pt>
              </c:numCache>
            </c:numRef>
          </c:xVal>
          <c:yVal>
            <c:numRef>
              <c:f>Model!$BN$5:$BN$6</c:f>
              <c:numCache>
                <c:formatCode>0.0</c:formatCode>
                <c:ptCount val="2"/>
                <c:pt idx="0">
                  <c:v>0</c:v>
                </c:pt>
                <c:pt idx="1">
                  <c:v>0.99999999971587039</c:v>
                </c:pt>
              </c:numCache>
            </c:numRef>
          </c:yVal>
          <c:smooth val="1"/>
        </c:ser>
        <c:ser>
          <c:idx val="4"/>
          <c:order val="3"/>
          <c:tx>
            <c:v>Y Unit Value Isoquant</c:v>
          </c:tx>
          <c:spPr>
            <a:ln w="12700">
              <a:solidFill>
                <a:srgbClr val="FF00FF"/>
              </a:solidFill>
              <a:prstDash val="solid"/>
            </a:ln>
          </c:spPr>
          <c:marker>
            <c:symbol val="none"/>
          </c:marker>
          <c:xVal>
            <c:numRef>
              <c:f>Model!$BJ$5:$BJ$40</c:f>
              <c:numCache>
                <c:formatCode>0.0</c:formatCode>
                <c:ptCount val="36"/>
                <c:pt idx="0">
                  <c:v>2</c:v>
                </c:pt>
                <c:pt idx="1">
                  <c:v>1.2613124472447159</c:v>
                </c:pt>
                <c:pt idx="2">
                  <c:v>0.99644759040043684</c:v>
                </c:pt>
                <c:pt idx="3">
                  <c:v>0.8494995490062347</c:v>
                </c:pt>
                <c:pt idx="4">
                  <c:v>0.7528622840931718</c:v>
                </c:pt>
                <c:pt idx="5">
                  <c:v>0.68313005068450106</c:v>
                </c:pt>
                <c:pt idx="6">
                  <c:v>0.62976230923264109</c:v>
                </c:pt>
                <c:pt idx="7">
                  <c:v>0.58722021918732314</c:v>
                </c:pt>
                <c:pt idx="8">
                  <c:v>0.5522779127457319</c:v>
                </c:pt>
                <c:pt idx="9">
                  <c:v>0.5229125162937952</c:v>
                </c:pt>
                <c:pt idx="10">
                  <c:v>0.49778269389936702</c:v>
                </c:pt>
                <c:pt idx="11">
                  <c:v>0.47595925936921607</c:v>
                </c:pt>
                <c:pt idx="12">
                  <c:v>0.45677545355759769</c:v>
                </c:pt>
                <c:pt idx="13">
                  <c:v>0.43973874691132603</c:v>
                </c:pt>
                <c:pt idx="14">
                  <c:v>0.4244763597478492</c:v>
                </c:pt>
                <c:pt idx="15">
                  <c:v>0.41070025397258436</c:v>
                </c:pt>
                <c:pt idx="16">
                  <c:v>0.39818387235761166</c:v>
                </c:pt>
                <c:pt idx="17">
                  <c:v>0.38674623387017848</c:v>
                </c:pt>
                <c:pt idx="18">
                  <c:v>0.37624078495284441</c:v>
                </c:pt>
                <c:pt idx="19">
                  <c:v>0.36654741250740264</c:v>
                </c:pt>
                <c:pt idx="20">
                  <c:v>0.35756661077868346</c:v>
                </c:pt>
                <c:pt idx="21">
                  <c:v>0.34921514770153672</c:v>
                </c:pt>
                <c:pt idx="22">
                  <c:v>0.34142279548046817</c:v>
                </c:pt>
                <c:pt idx="23">
                  <c:v>0.33412982971523592</c:v>
                </c:pt>
                <c:pt idx="24">
                  <c:v>0.32728509229893854</c:v>
                </c:pt>
                <c:pt idx="25">
                  <c:v>0.32084447379434999</c:v>
                </c:pt>
                <c:pt idx="26">
                  <c:v>0.31476971199532339</c:v>
                </c:pt>
                <c:pt idx="27">
                  <c:v>0.30902743165863367</c:v>
                </c:pt>
                <c:pt idx="28">
                  <c:v>0.30358837020469065</c:v>
                </c:pt>
                <c:pt idx="29">
                  <c:v>0.29842674826927112</c:v>
                </c:pt>
                <c:pt idx="30">
                  <c:v>0.29351975413362957</c:v>
                </c:pt>
                <c:pt idx="31">
                  <c:v>0.28884711845885858</c:v>
                </c:pt>
                <c:pt idx="32">
                  <c:v>0.28439076120768947</c:v>
                </c:pt>
                <c:pt idx="33">
                  <c:v>0.28013449670526935</c:v>
                </c:pt>
                <c:pt idx="34">
                  <c:v>0.27606378585345193</c:v>
                </c:pt>
                <c:pt idx="35">
                  <c:v>0.27216552684062245</c:v>
                </c:pt>
              </c:numCache>
            </c:numRef>
          </c:xVal>
          <c:yVal>
            <c:numRef>
              <c:f>Model!$BK$5:$BK$40</c:f>
              <c:numCache>
                <c:formatCode>0.0</c:formatCode>
                <c:ptCount val="36"/>
                <c:pt idx="0">
                  <c:v>3.7037036978055736E-2</c:v>
                </c:pt>
                <c:pt idx="1">
                  <c:v>9.3121693064396993E-2</c:v>
                </c:pt>
                <c:pt idx="2">
                  <c:v>0.14920634915073827</c:v>
                </c:pt>
                <c:pt idx="3">
                  <c:v>0.20529100523707955</c:v>
                </c:pt>
                <c:pt idx="4">
                  <c:v>0.26137566132342083</c:v>
                </c:pt>
                <c:pt idx="5">
                  <c:v>0.31746031740976211</c:v>
                </c:pt>
                <c:pt idx="6">
                  <c:v>0.37354497349610338</c:v>
                </c:pt>
                <c:pt idx="7">
                  <c:v>0.42962962958244466</c:v>
                </c:pt>
                <c:pt idx="8">
                  <c:v>0.48571428566878594</c:v>
                </c:pt>
                <c:pt idx="9">
                  <c:v>0.54179894175512722</c:v>
                </c:pt>
                <c:pt idx="10">
                  <c:v>0.59788359784146849</c:v>
                </c:pt>
                <c:pt idx="11">
                  <c:v>0.65396825392780977</c:v>
                </c:pt>
                <c:pt idx="12">
                  <c:v>0.71005291001415105</c:v>
                </c:pt>
                <c:pt idx="13">
                  <c:v>0.76613756610049233</c:v>
                </c:pt>
                <c:pt idx="14">
                  <c:v>0.82222222218683361</c:v>
                </c:pt>
                <c:pt idx="15">
                  <c:v>0.87830687827317488</c:v>
                </c:pt>
                <c:pt idx="16">
                  <c:v>0.93439153435951616</c:v>
                </c:pt>
                <c:pt idx="17">
                  <c:v>0.99047619044585744</c:v>
                </c:pt>
                <c:pt idx="18">
                  <c:v>1.0465608465321987</c:v>
                </c:pt>
                <c:pt idx="19">
                  <c:v>1.10264550261854</c:v>
                </c:pt>
                <c:pt idx="20">
                  <c:v>1.1587301587048813</c:v>
                </c:pt>
                <c:pt idx="21">
                  <c:v>1.2148148147912226</c:v>
                </c:pt>
                <c:pt idx="22">
                  <c:v>1.2708994708775638</c:v>
                </c:pt>
                <c:pt idx="23">
                  <c:v>1.3269841269639051</c:v>
                </c:pt>
                <c:pt idx="24">
                  <c:v>1.3830687830502464</c:v>
                </c:pt>
                <c:pt idx="25">
                  <c:v>1.4391534391365877</c:v>
                </c:pt>
                <c:pt idx="26">
                  <c:v>1.4952380952229289</c:v>
                </c:pt>
                <c:pt idx="27">
                  <c:v>1.5513227513092702</c:v>
                </c:pt>
                <c:pt idx="28">
                  <c:v>1.6074074073956115</c:v>
                </c:pt>
                <c:pt idx="29">
                  <c:v>1.6634920634819528</c:v>
                </c:pt>
                <c:pt idx="30">
                  <c:v>1.7195767195682941</c:v>
                </c:pt>
                <c:pt idx="31">
                  <c:v>1.7756613756546353</c:v>
                </c:pt>
                <c:pt idx="32">
                  <c:v>1.8317460317409766</c:v>
                </c:pt>
                <c:pt idx="33">
                  <c:v>1.8878306878273179</c:v>
                </c:pt>
                <c:pt idx="34">
                  <c:v>1.9439153439136592</c:v>
                </c:pt>
                <c:pt idx="35" formatCode="0.0_ ">
                  <c:v>2</c:v>
                </c:pt>
              </c:numCache>
            </c:numRef>
          </c:yVal>
          <c:smooth val="1"/>
        </c:ser>
        <c:ser>
          <c:idx val="2"/>
          <c:order val="4"/>
          <c:tx>
            <c:v>Y Factor Intensity</c:v>
          </c:tx>
          <c:spPr>
            <a:ln w="12700">
              <a:solidFill>
                <a:srgbClr val="800000"/>
              </a:solidFill>
              <a:prstDash val="solid"/>
            </a:ln>
          </c:spPr>
          <c:marker>
            <c:symbol val="none"/>
          </c:marker>
          <c:dPt>
            <c:idx val="1"/>
            <c:marker>
              <c:symbol val="circle"/>
              <c:size val="5"/>
              <c:spPr>
                <a:solidFill>
                  <a:schemeClr val="tx1"/>
                </a:solidFill>
                <a:ln>
                  <a:solidFill>
                    <a:schemeClr val="bg1">
                      <a:lumMod val="50000"/>
                    </a:schemeClr>
                  </a:solidFill>
                </a:ln>
              </c:spPr>
            </c:marker>
          </c:dPt>
          <c:xVal>
            <c:numRef>
              <c:f>Model!$BS$5:$BS$6</c:f>
              <c:numCache>
                <c:formatCode>0.0</c:formatCode>
                <c:ptCount val="2"/>
                <c:pt idx="0">
                  <c:v>0</c:v>
                </c:pt>
                <c:pt idx="1">
                  <c:v>0.66666666637552807</c:v>
                </c:pt>
              </c:numCache>
            </c:numRef>
          </c:xVal>
          <c:yVal>
            <c:numRef>
              <c:f>Model!$BT$5:$BT$6</c:f>
              <c:numCache>
                <c:formatCode>0.0</c:formatCode>
                <c:ptCount val="2"/>
                <c:pt idx="0">
                  <c:v>0</c:v>
                </c:pt>
                <c:pt idx="1">
                  <c:v>0.33333333320350106</c:v>
                </c:pt>
              </c:numCache>
            </c:numRef>
          </c:yVal>
          <c:smooth val="1"/>
        </c:ser>
        <c:ser>
          <c:idx val="5"/>
          <c:order val="5"/>
          <c:tx>
            <c:strRef>
              <c:f>Model!$BM$8</c:f>
              <c:strCache>
                <c:ptCount val="1"/>
                <c:pt idx="0">
                  <c:v>Y Unit Value Isocost</c:v>
                </c:pt>
              </c:strCache>
            </c:strRef>
          </c:tx>
          <c:spPr>
            <a:ln w="12700"/>
          </c:spPr>
          <c:marker>
            <c:symbol val="none"/>
          </c:marker>
          <c:xVal>
            <c:numRef>
              <c:f>Model!$BM$9:$BM$10</c:f>
              <c:numCache>
                <c:formatCode>0.0</c:formatCode>
                <c:ptCount val="2"/>
                <c:pt idx="0">
                  <c:v>0.99999999951329199</c:v>
                </c:pt>
                <c:pt idx="1">
                  <c:v>0</c:v>
                </c:pt>
              </c:numCache>
            </c:numRef>
          </c:xVal>
          <c:yVal>
            <c:numRef>
              <c:f>Model!$BN$9:$BN$10</c:f>
              <c:numCache>
                <c:formatCode>0.0</c:formatCode>
                <c:ptCount val="2"/>
                <c:pt idx="0">
                  <c:v>0</c:v>
                </c:pt>
                <c:pt idx="1">
                  <c:v>0.99999999971050335</c:v>
                </c:pt>
              </c:numCache>
            </c:numRef>
          </c:yVal>
          <c:smooth val="1"/>
        </c:ser>
        <c:axId val="140839936"/>
        <c:axId val="140862592"/>
      </c:scatterChart>
      <c:valAx>
        <c:axId val="140839936"/>
        <c:scaling>
          <c:orientation val="minMax"/>
          <c:max val="2"/>
          <c:min val="0"/>
        </c:scaling>
        <c:axPos val="b"/>
        <c:title>
          <c:tx>
            <c:rich>
              <a:bodyPr/>
              <a:lstStyle/>
              <a:p>
                <a:pPr>
                  <a:defRPr sz="1000" b="1" i="0" u="none" strike="noStrike" baseline="0">
                    <a:solidFill>
                      <a:srgbClr val="000000"/>
                    </a:solidFill>
                    <a:latin typeface="Arial"/>
                    <a:ea typeface="Arial"/>
                    <a:cs typeface="Arial"/>
                  </a:defRPr>
                </a:pPr>
                <a:r>
                  <a:rPr lang="en-US"/>
                  <a:t>Labor</a:t>
                </a:r>
              </a:p>
            </c:rich>
          </c:tx>
          <c:layout>
            <c:manualLayout>
              <c:xMode val="edge"/>
              <c:yMode val="edge"/>
              <c:x val="0.48817308284225663"/>
              <c:y val="0.92436969877651709"/>
            </c:manualLayout>
          </c:layout>
          <c:spPr>
            <a:noFill/>
            <a:ln w="25400">
              <a:noFill/>
            </a:ln>
          </c:spPr>
        </c:title>
        <c:numFmt formatCode="0.0" sourceLinked="1"/>
        <c:tickLblPos val="nextTo"/>
        <c:spPr>
          <a:ln w="25400">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en-US"/>
          </a:p>
        </c:txPr>
        <c:crossAx val="140862592"/>
        <c:crosses val="autoZero"/>
        <c:crossBetween val="midCat"/>
      </c:valAx>
      <c:valAx>
        <c:axId val="140862592"/>
        <c:scaling>
          <c:orientation val="minMax"/>
          <c:max val="2"/>
          <c:min val="0"/>
        </c:scaling>
        <c:axPos val="l"/>
        <c:majorGridlines>
          <c:spPr>
            <a:ln w="3175">
              <a:solidFill>
                <a:srgbClr val="FFFFFF"/>
              </a:solidFill>
              <a:prstDash val="solid"/>
            </a:ln>
          </c:spPr>
        </c:majorGridlines>
        <c:title>
          <c:tx>
            <c:rich>
              <a:bodyPr/>
              <a:lstStyle/>
              <a:p>
                <a:pPr>
                  <a:defRPr sz="1000" b="1" i="0" u="none" strike="noStrike" baseline="0">
                    <a:solidFill>
                      <a:srgbClr val="000000"/>
                    </a:solidFill>
                    <a:latin typeface="Arial"/>
                    <a:ea typeface="Arial"/>
                    <a:cs typeface="Arial"/>
                  </a:defRPr>
                </a:pPr>
                <a:r>
                  <a:rPr lang="en-US"/>
                  <a:t>Capital</a:t>
                </a:r>
              </a:p>
            </c:rich>
          </c:tx>
          <c:layout>
            <c:manualLayout>
              <c:xMode val="edge"/>
              <c:yMode val="edge"/>
              <c:x val="1.0752760382564119E-2"/>
              <c:y val="0.45168066686541691"/>
            </c:manualLayout>
          </c:layout>
          <c:spPr>
            <a:noFill/>
            <a:ln w="25400">
              <a:noFill/>
            </a:ln>
          </c:spPr>
        </c:title>
        <c:numFmt formatCode="0.0" sourceLinked="1"/>
        <c:tickLblPos val="nextTo"/>
        <c:spPr>
          <a:ln w="25400">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en-US"/>
          </a:p>
        </c:txPr>
        <c:crossAx val="140839936"/>
        <c:crosses val="autoZero"/>
        <c:crossBetween val="midCat"/>
      </c:valAx>
      <c:spPr>
        <a:solidFill>
          <a:srgbClr val="FFFFFF"/>
        </a:solidFill>
        <a:ln w="25400">
          <a:noFill/>
        </a:ln>
      </c:spPr>
    </c:plotArea>
    <c:legend>
      <c:legendPos val="t"/>
      <c:layout>
        <c:manualLayout>
          <c:xMode val="edge"/>
          <c:yMode val="edge"/>
          <c:wMode val="edge"/>
          <c:hMode val="edge"/>
          <c:x val="8.8172187431794904E-2"/>
          <c:y val="1.260497226265425E-2"/>
          <c:w val="0.90533384819434881"/>
          <c:h val="9.2319005781292929E-2"/>
        </c:manualLayout>
      </c:layout>
      <c:spPr>
        <a:solidFill>
          <a:srgbClr val="FFFFFF"/>
        </a:solidFill>
        <a:ln w="3175">
          <a:solidFill>
            <a:srgbClr val="000000"/>
          </a:solidFill>
          <a:prstDash val="solid"/>
        </a:ln>
      </c:spPr>
      <c:txPr>
        <a:bodyPr/>
        <a:lstStyle/>
        <a:p>
          <a:pPr>
            <a:defRPr sz="735" b="0" i="0" u="none" strike="noStrike" baseline="0">
              <a:solidFill>
                <a:srgbClr val="000000"/>
              </a:solidFill>
              <a:latin typeface="Arial"/>
              <a:ea typeface="Arial"/>
              <a:cs typeface="Arial"/>
            </a:defRPr>
          </a:pPr>
          <a:endParaRPr lang="en-US"/>
        </a:p>
      </c:txPr>
    </c:legend>
    <c:dispBlanksAs val="gap"/>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000000000000078" r="0.75000000000000078" t="1" header="0.5" footer="0.5"/>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lang val="en-US"/>
  <c:chart>
    <c:plotArea>
      <c:layout>
        <c:manualLayout>
          <c:layoutTarget val="inner"/>
          <c:xMode val="edge"/>
          <c:yMode val="edge"/>
          <c:x val="0.13118307120100622"/>
          <c:y val="0.13655462184873937"/>
          <c:w val="0.81505547516690868"/>
          <c:h val="0.70588235294117663"/>
        </c:manualLayout>
      </c:layout>
      <c:scatterChart>
        <c:scatterStyle val="smoothMarker"/>
        <c:ser>
          <c:idx val="1"/>
          <c:order val="0"/>
          <c:tx>
            <c:v>X Factor Price Ratio</c:v>
          </c:tx>
          <c:spPr>
            <a:ln w="12700">
              <a:solidFill>
                <a:srgbClr val="000000"/>
              </a:solidFill>
              <a:prstDash val="solid"/>
            </a:ln>
          </c:spPr>
          <c:marker>
            <c:symbol val="none"/>
          </c:marker>
          <c:dPt>
            <c:idx val="1"/>
            <c:marker>
              <c:symbol val="circle"/>
              <c:size val="5"/>
              <c:spPr>
                <a:solidFill>
                  <a:schemeClr val="tx1"/>
                </a:solidFill>
                <a:ln>
                  <a:solidFill>
                    <a:schemeClr val="bg1">
                      <a:lumMod val="50000"/>
                    </a:schemeClr>
                  </a:solidFill>
                </a:ln>
              </c:spPr>
            </c:marker>
          </c:dPt>
          <c:xVal>
            <c:numRef>
              <c:f>Model!$CC$5:$CC$6</c:f>
              <c:numCache>
                <c:formatCode>0.0</c:formatCode>
                <c:ptCount val="2"/>
                <c:pt idx="0">
                  <c:v>0</c:v>
                </c:pt>
                <c:pt idx="1">
                  <c:v>1.0000000002841296</c:v>
                </c:pt>
              </c:numCache>
            </c:numRef>
          </c:xVal>
          <c:yVal>
            <c:numRef>
              <c:f>Model!$CB$5:$CB$6</c:f>
              <c:numCache>
                <c:formatCode>0.0</c:formatCode>
                <c:ptCount val="2"/>
                <c:pt idx="0">
                  <c:v>0</c:v>
                </c:pt>
                <c:pt idx="1">
                  <c:v>1.000000000486708</c:v>
                </c:pt>
              </c:numCache>
            </c:numRef>
          </c:yVal>
          <c:smooth val="1"/>
        </c:ser>
        <c:ser>
          <c:idx val="5"/>
          <c:order val="1"/>
          <c:tx>
            <c:v>Y Factor Price Ratio</c:v>
          </c:tx>
          <c:spPr>
            <a:ln w="12700"/>
          </c:spPr>
          <c:marker>
            <c:symbol val="none"/>
          </c:marker>
          <c:dPt>
            <c:idx val="1"/>
            <c:marker>
              <c:symbol val="circle"/>
              <c:size val="5"/>
              <c:spPr>
                <a:solidFill>
                  <a:schemeClr val="tx1"/>
                </a:solidFill>
                <a:ln>
                  <a:solidFill>
                    <a:schemeClr val="bg1">
                      <a:lumMod val="50000"/>
                    </a:schemeClr>
                  </a:solidFill>
                </a:ln>
              </c:spPr>
            </c:marker>
          </c:dPt>
          <c:xVal>
            <c:numRef>
              <c:f>Model!$CC$10:$CC$11</c:f>
              <c:numCache>
                <c:formatCode>0.0</c:formatCode>
                <c:ptCount val="2"/>
                <c:pt idx="0">
                  <c:v>0</c:v>
                </c:pt>
                <c:pt idx="1">
                  <c:v>1.0000000002894966</c:v>
                </c:pt>
              </c:numCache>
            </c:numRef>
          </c:xVal>
          <c:yVal>
            <c:numRef>
              <c:f>Model!$CB$10:$CB$11</c:f>
              <c:numCache>
                <c:formatCode>0.0</c:formatCode>
                <c:ptCount val="2"/>
                <c:pt idx="0">
                  <c:v>0</c:v>
                </c:pt>
                <c:pt idx="1">
                  <c:v>1.000000000486708</c:v>
                </c:pt>
              </c:numCache>
            </c:numRef>
          </c:yVal>
          <c:smooth val="1"/>
        </c:ser>
        <c:ser>
          <c:idx val="0"/>
          <c:order val="2"/>
          <c:tx>
            <c:v>X Isoprice</c:v>
          </c:tx>
          <c:spPr>
            <a:ln w="12700">
              <a:solidFill>
                <a:srgbClr val="3366FF"/>
              </a:solidFill>
              <a:prstDash val="solid"/>
            </a:ln>
          </c:spPr>
          <c:marker>
            <c:symbol val="none"/>
          </c:marker>
          <c:xVal>
            <c:numRef>
              <c:f>Model!$BW$5:$BW$40</c:f>
              <c:numCache>
                <c:formatCode>0.0</c:formatCode>
                <c:ptCount val="36"/>
                <c:pt idx="0">
                  <c:v>0.70710678148601547</c:v>
                </c:pt>
                <c:pt idx="1">
                  <c:v>0.74404658772927212</c:v>
                </c:pt>
                <c:pt idx="2">
                  <c:v>0.78098639397252878</c:v>
                </c:pt>
                <c:pt idx="3">
                  <c:v>0.81792620021578544</c:v>
                </c:pt>
                <c:pt idx="4">
                  <c:v>0.85486600645904209</c:v>
                </c:pt>
                <c:pt idx="5">
                  <c:v>0.89180581270229875</c:v>
                </c:pt>
                <c:pt idx="6">
                  <c:v>0.92874561894555541</c:v>
                </c:pt>
                <c:pt idx="7">
                  <c:v>0.96568542518881206</c:v>
                </c:pt>
                <c:pt idx="8">
                  <c:v>1.0026252314320687</c:v>
                </c:pt>
                <c:pt idx="9">
                  <c:v>1.0395650376753254</c:v>
                </c:pt>
                <c:pt idx="10">
                  <c:v>1.076504843918582</c:v>
                </c:pt>
                <c:pt idx="11">
                  <c:v>1.1134446501618387</c:v>
                </c:pt>
                <c:pt idx="12">
                  <c:v>1.1503844564050953</c:v>
                </c:pt>
                <c:pt idx="13">
                  <c:v>1.187324262648352</c:v>
                </c:pt>
                <c:pt idx="14">
                  <c:v>1.2242640688916087</c:v>
                </c:pt>
                <c:pt idx="15">
                  <c:v>1.2612038751348653</c:v>
                </c:pt>
                <c:pt idx="16">
                  <c:v>1.298143681378122</c:v>
                </c:pt>
                <c:pt idx="17">
                  <c:v>1.3350834876213786</c:v>
                </c:pt>
                <c:pt idx="18">
                  <c:v>1.3720232938646353</c:v>
                </c:pt>
                <c:pt idx="19">
                  <c:v>1.4089631001078919</c:v>
                </c:pt>
                <c:pt idx="20">
                  <c:v>1.4459029063511486</c:v>
                </c:pt>
                <c:pt idx="21">
                  <c:v>1.4828427125944053</c:v>
                </c:pt>
                <c:pt idx="22">
                  <c:v>1.5197825188376619</c:v>
                </c:pt>
                <c:pt idx="23">
                  <c:v>1.5567223250809186</c:v>
                </c:pt>
                <c:pt idx="24">
                  <c:v>1.5936621313241752</c:v>
                </c:pt>
                <c:pt idx="25">
                  <c:v>1.6306019375674319</c:v>
                </c:pt>
                <c:pt idx="26">
                  <c:v>1.6675417438106885</c:v>
                </c:pt>
                <c:pt idx="27">
                  <c:v>1.7044815500539452</c:v>
                </c:pt>
                <c:pt idx="28">
                  <c:v>1.7414213562972019</c:v>
                </c:pt>
                <c:pt idx="29">
                  <c:v>1.7783611625404585</c:v>
                </c:pt>
                <c:pt idx="30">
                  <c:v>1.8153009687837152</c:v>
                </c:pt>
                <c:pt idx="31">
                  <c:v>1.8522407750269718</c:v>
                </c:pt>
                <c:pt idx="32">
                  <c:v>1.8891805812702285</c:v>
                </c:pt>
                <c:pt idx="33">
                  <c:v>1.9261203875134851</c:v>
                </c:pt>
                <c:pt idx="34">
                  <c:v>1.9630601937567418</c:v>
                </c:pt>
                <c:pt idx="35" formatCode="General">
                  <c:v>2</c:v>
                </c:pt>
              </c:numCache>
            </c:numRef>
          </c:xVal>
          <c:yVal>
            <c:numRef>
              <c:f>Model!$BV$5:$BV$40</c:f>
              <c:numCache>
                <c:formatCode>0.0</c:formatCode>
                <c:ptCount val="36"/>
                <c:pt idx="0">
                  <c:v>2</c:v>
                </c:pt>
                <c:pt idx="1">
                  <c:v>1.80634100909086</c:v>
                </c:pt>
                <c:pt idx="2">
                  <c:v>1.6395062051461613</c:v>
                </c:pt>
                <c:pt idx="3">
                  <c:v>1.4947610083131373</c:v>
                </c:pt>
                <c:pt idx="4">
                  <c:v>1.3683711362009776</c:v>
                </c:pt>
                <c:pt idx="5">
                  <c:v>1.2573593133969965</c:v>
                </c:pt>
                <c:pt idx="6">
                  <c:v>1.1593283180359502</c:v>
                </c:pt>
                <c:pt idx="7">
                  <c:v>1.0723304709130581</c:v>
                </c:pt>
                <c:pt idx="8">
                  <c:v>0.99477014157313448</c:v>
                </c:pt>
                <c:pt idx="9">
                  <c:v>0.92533005929868695</c:v>
                </c:pt>
                <c:pt idx="10">
                  <c:v>0.86291501075798327</c:v>
                </c:pt>
                <c:pt idx="11">
                  <c:v>0.80660838922168865</c:v>
                </c:pt>
                <c:pt idx="12">
                  <c:v>0.75563834891741932</c:v>
                </c:pt>
                <c:pt idx="13">
                  <c:v>0.70935121237192911</c:v>
                </c:pt>
                <c:pt idx="14">
                  <c:v>0.6671904073041186</c:v>
                </c:pt>
                <c:pt idx="15">
                  <c:v>0.62867965702052941</c:v>
                </c:pt>
                <c:pt idx="16">
                  <c:v>0.59340947023707946</c:v>
                </c:pt>
                <c:pt idx="17">
                  <c:v>0.56102621042340806</c:v>
                </c:pt>
                <c:pt idx="18">
                  <c:v>0.53122319677522878</c:v>
                </c:pt>
                <c:pt idx="19">
                  <c:v>0.50373341644732583</c:v>
                </c:pt>
                <c:pt idx="20">
                  <c:v>0.47832352305903025</c:v>
                </c:pt>
                <c:pt idx="21">
                  <c:v>0.45478886841006777</c:v>
                </c:pt>
                <c:pt idx="22">
                  <c:v>0.43294936900871783</c:v>
                </c:pt>
                <c:pt idx="23">
                  <c:v>0.41264605086638051</c:v>
                </c:pt>
                <c:pt idx="24">
                  <c:v>0.39373814828016185</c:v>
                </c:pt>
                <c:pt idx="25">
                  <c:v>0.37610065736834553</c:v>
                </c:pt>
                <c:pt idx="26">
                  <c:v>0.35962226468270841</c:v>
                </c:pt>
                <c:pt idx="27">
                  <c:v>0.34420358658927558</c:v>
                </c:pt>
                <c:pt idx="28">
                  <c:v>0.32975566725257693</c:v>
                </c:pt>
                <c:pt idx="29">
                  <c:v>0.31619869270651596</c:v>
                </c:pt>
                <c:pt idx="30">
                  <c:v>0.30346088620029826</c:v>
                </c:pt>
                <c:pt idx="31">
                  <c:v>0.29147755619228549</c:v>
                </c:pt>
                <c:pt idx="32">
                  <c:v>0.28019027335195645</c:v>
                </c:pt>
                <c:pt idx="33">
                  <c:v>0.26954615697042611</c:v>
                </c:pt>
                <c:pt idx="34">
                  <c:v>0.25949725446731831</c:v>
                </c:pt>
                <c:pt idx="35">
                  <c:v>0.25000000036771408</c:v>
                </c:pt>
              </c:numCache>
            </c:numRef>
          </c:yVal>
          <c:smooth val="1"/>
        </c:ser>
        <c:ser>
          <c:idx val="2"/>
          <c:order val="3"/>
          <c:tx>
            <c:v>Y Isoprice</c:v>
          </c:tx>
          <c:spPr>
            <a:ln w="12700">
              <a:solidFill>
                <a:srgbClr val="FF00FF"/>
              </a:solidFill>
              <a:prstDash val="solid"/>
            </a:ln>
          </c:spPr>
          <c:marker>
            <c:symbol val="none"/>
          </c:marker>
          <c:xVal>
            <c:numRef>
              <c:f>Model!$BZ$5:$BZ$40</c:f>
              <c:numCache>
                <c:formatCode>0.0</c:formatCode>
                <c:ptCount val="36"/>
                <c:pt idx="0">
                  <c:v>0.25000000026374197</c:v>
                </c:pt>
                <c:pt idx="1">
                  <c:v>0.30000000025620649</c:v>
                </c:pt>
                <c:pt idx="2">
                  <c:v>0.35000000024867101</c:v>
                </c:pt>
                <c:pt idx="3">
                  <c:v>0.40000000024113552</c:v>
                </c:pt>
                <c:pt idx="4">
                  <c:v>0.45000000023360004</c:v>
                </c:pt>
                <c:pt idx="5">
                  <c:v>0.5000000002260645</c:v>
                </c:pt>
                <c:pt idx="6">
                  <c:v>0.55000000021852902</c:v>
                </c:pt>
                <c:pt idx="7">
                  <c:v>0.60000000021099353</c:v>
                </c:pt>
                <c:pt idx="8">
                  <c:v>0.65000000020345805</c:v>
                </c:pt>
                <c:pt idx="9">
                  <c:v>0.70000000019592257</c:v>
                </c:pt>
                <c:pt idx="10">
                  <c:v>0.75000000018838708</c:v>
                </c:pt>
                <c:pt idx="11">
                  <c:v>0.8000000001808516</c:v>
                </c:pt>
                <c:pt idx="12">
                  <c:v>0.85000000017331612</c:v>
                </c:pt>
                <c:pt idx="13">
                  <c:v>0.90000000016578063</c:v>
                </c:pt>
                <c:pt idx="14">
                  <c:v>0.95000000015824515</c:v>
                </c:pt>
                <c:pt idx="15">
                  <c:v>1.0000000001507097</c:v>
                </c:pt>
                <c:pt idx="16">
                  <c:v>1.0500000001431742</c:v>
                </c:pt>
                <c:pt idx="17">
                  <c:v>1.1000000001356387</c:v>
                </c:pt>
                <c:pt idx="18">
                  <c:v>1.1500000001281032</c:v>
                </c:pt>
                <c:pt idx="19">
                  <c:v>1.2000000001205677</c:v>
                </c:pt>
                <c:pt idx="20">
                  <c:v>1.2500000001130323</c:v>
                </c:pt>
                <c:pt idx="21">
                  <c:v>1.3000000001054968</c:v>
                </c:pt>
                <c:pt idx="22">
                  <c:v>1.3500000000979613</c:v>
                </c:pt>
                <c:pt idx="23">
                  <c:v>1.4000000000904258</c:v>
                </c:pt>
                <c:pt idx="24">
                  <c:v>1.4500000000828903</c:v>
                </c:pt>
                <c:pt idx="25">
                  <c:v>1.5000000000753548</c:v>
                </c:pt>
                <c:pt idx="26">
                  <c:v>1.5500000000678194</c:v>
                </c:pt>
                <c:pt idx="27">
                  <c:v>1.6000000000602839</c:v>
                </c:pt>
                <c:pt idx="28">
                  <c:v>1.6500000000527484</c:v>
                </c:pt>
                <c:pt idx="29">
                  <c:v>1.7000000000452129</c:v>
                </c:pt>
                <c:pt idx="30">
                  <c:v>1.7500000000376774</c:v>
                </c:pt>
                <c:pt idx="31">
                  <c:v>1.8000000000301419</c:v>
                </c:pt>
                <c:pt idx="32">
                  <c:v>1.8500000000226065</c:v>
                </c:pt>
                <c:pt idx="33">
                  <c:v>1.900000000015071</c:v>
                </c:pt>
                <c:pt idx="34">
                  <c:v>1.9500000000075355</c:v>
                </c:pt>
                <c:pt idx="35" formatCode="General">
                  <c:v>2</c:v>
                </c:pt>
              </c:numCache>
            </c:numRef>
          </c:xVal>
          <c:yVal>
            <c:numRef>
              <c:f>Model!$BY$5:$BY$40</c:f>
              <c:numCache>
                <c:formatCode>0.0</c:formatCode>
                <c:ptCount val="36"/>
                <c:pt idx="0">
                  <c:v>2</c:v>
                </c:pt>
                <c:pt idx="1">
                  <c:v>1.8257418585589564</c:v>
                </c:pt>
                <c:pt idx="2">
                  <c:v>1.6903085097908264</c:v>
                </c:pt>
                <c:pt idx="3">
                  <c:v>1.5811388304973644</c:v>
                </c:pt>
                <c:pt idx="4">
                  <c:v>1.4907119854649802</c:v>
                </c:pt>
                <c:pt idx="5">
                  <c:v>1.4142135628728858</c:v>
                </c:pt>
                <c:pt idx="6">
                  <c:v>1.3483997254496034</c:v>
                </c:pt>
                <c:pt idx="7">
                  <c:v>1.2909944492745582</c:v>
                </c:pt>
                <c:pt idx="8">
                  <c:v>1.240347346441113</c:v>
                </c:pt>
                <c:pt idx="9">
                  <c:v>1.1952286098898885</c:v>
                </c:pt>
                <c:pt idx="10">
                  <c:v>1.1547005389384597</c:v>
                </c:pt>
                <c:pt idx="11">
                  <c:v>1.1180339893107989</c:v>
                </c:pt>
                <c:pt idx="12">
                  <c:v>1.0846522896543891</c:v>
                </c:pt>
                <c:pt idx="13">
                  <c:v>1.0540925539496611</c:v>
                </c:pt>
                <c:pt idx="14">
                  <c:v>1.0259783526436166</c:v>
                </c:pt>
                <c:pt idx="15">
                  <c:v>1.0000000005561012</c:v>
                </c:pt>
                <c:pt idx="16">
                  <c:v>0.97590007350180707</c:v>
                </c:pt>
                <c:pt idx="17">
                  <c:v>0.95346258979569265</c:v>
                </c:pt>
                <c:pt idx="18">
                  <c:v>0.93250480878698649</c:v>
                </c:pt>
                <c:pt idx="19">
                  <c:v>0.91287092971833761</c:v>
                </c:pt>
                <c:pt idx="20">
                  <c:v>0.89442719153923644</c:v>
                </c:pt>
                <c:pt idx="21">
                  <c:v>0.87705801984252363</c:v>
                </c:pt>
                <c:pt idx="22">
                  <c:v>0.86066296635548611</c:v>
                </c:pt>
                <c:pt idx="23">
                  <c:v>0.84515425525622789</c:v>
                </c:pt>
                <c:pt idx="24">
                  <c:v>0.83045479906120079</c:v>
                </c:pt>
                <c:pt idx="25">
                  <c:v>0.81649658144762804</c:v>
                </c:pt>
                <c:pt idx="26">
                  <c:v>0.80321932941852536</c:v>
                </c:pt>
                <c:pt idx="27">
                  <c:v>0.79056941555427906</c:v>
                </c:pt>
                <c:pt idx="28">
                  <c:v>0.77849894466990577</c:v>
                </c:pt>
                <c:pt idx="29">
                  <c:v>0.76696498935199886</c:v>
                </c:pt>
                <c:pt idx="30">
                  <c:v>0.75592894651937992</c:v>
                </c:pt>
                <c:pt idx="31">
                  <c:v>0.74535599299720701</c:v>
                </c:pt>
                <c:pt idx="32">
                  <c:v>0.73521462258749326</c:v>
                </c:pt>
                <c:pt idx="33">
                  <c:v>0.72547625060016441</c:v>
                </c:pt>
                <c:pt idx="34">
                  <c:v>0.71611487452611233</c:v>
                </c:pt>
                <c:pt idx="35">
                  <c:v>0.707106781669814</c:v>
                </c:pt>
              </c:numCache>
            </c:numRef>
          </c:yVal>
          <c:smooth val="1"/>
        </c:ser>
        <c:ser>
          <c:idx val="3"/>
          <c:order val="4"/>
          <c:tx>
            <c:v>X Factor Intensity</c:v>
          </c:tx>
          <c:spPr>
            <a:ln w="12700">
              <a:solidFill>
                <a:srgbClr val="000080"/>
              </a:solidFill>
              <a:prstDash val="solid"/>
            </a:ln>
          </c:spPr>
          <c:marker>
            <c:symbol val="none"/>
          </c:marker>
          <c:xVal>
            <c:numRef>
              <c:f>Model!$CF$5:$CF$6</c:f>
              <c:numCache>
                <c:formatCode>0.0</c:formatCode>
                <c:ptCount val="2"/>
                <c:pt idx="0">
                  <c:v>0</c:v>
                </c:pt>
                <c:pt idx="1">
                  <c:v>1.5000000005761949</c:v>
                </c:pt>
              </c:numCache>
            </c:numRef>
          </c:xVal>
          <c:yVal>
            <c:numRef>
              <c:f>Model!$CE$5:$CE$6</c:f>
              <c:numCache>
                <c:formatCode>0.0</c:formatCode>
                <c:ptCount val="2"/>
                <c:pt idx="0">
                  <c:v>3.0000000008601231</c:v>
                </c:pt>
                <c:pt idx="1">
                  <c:v>0</c:v>
                </c:pt>
              </c:numCache>
            </c:numRef>
          </c:yVal>
          <c:smooth val="1"/>
        </c:ser>
        <c:ser>
          <c:idx val="4"/>
          <c:order val="5"/>
          <c:tx>
            <c:v>Y Factor Intensity</c:v>
          </c:tx>
          <c:spPr>
            <a:ln w="12700">
              <a:solidFill>
                <a:srgbClr val="800000"/>
              </a:solidFill>
              <a:prstDash val="solid"/>
            </a:ln>
          </c:spPr>
          <c:marker>
            <c:symbol val="none"/>
          </c:marker>
          <c:xVal>
            <c:numRef>
              <c:f>Model!$CI$5:$CI$6</c:f>
              <c:numCache>
                <c:formatCode>0.0</c:formatCode>
                <c:ptCount val="2"/>
                <c:pt idx="0">
                  <c:v>0</c:v>
                </c:pt>
                <c:pt idx="1">
                  <c:v>3.0000000011684906</c:v>
                </c:pt>
              </c:numCache>
            </c:numRef>
          </c:xVal>
          <c:yVal>
            <c:numRef>
              <c:f>Model!$CH$5:$CH$6</c:f>
              <c:numCache>
                <c:formatCode>0.0</c:formatCode>
                <c:ptCount val="2"/>
                <c:pt idx="0">
                  <c:v>1.500000000655062</c:v>
                </c:pt>
                <c:pt idx="1">
                  <c:v>0</c:v>
                </c:pt>
              </c:numCache>
            </c:numRef>
          </c:yVal>
          <c:smooth val="1"/>
        </c:ser>
        <c:axId val="140900608"/>
        <c:axId val="141197696"/>
      </c:scatterChart>
      <c:valAx>
        <c:axId val="140900608"/>
        <c:scaling>
          <c:orientation val="minMax"/>
          <c:max val="2"/>
          <c:min val="0"/>
        </c:scaling>
        <c:axPos val="b"/>
        <c:title>
          <c:tx>
            <c:rich>
              <a:bodyPr/>
              <a:lstStyle/>
              <a:p>
                <a:pPr>
                  <a:defRPr sz="975" b="1" i="0" u="none" strike="noStrike" baseline="0">
                    <a:solidFill>
                      <a:srgbClr val="000000"/>
                    </a:solidFill>
                    <a:latin typeface="Arial"/>
                    <a:ea typeface="Arial"/>
                    <a:cs typeface="Arial"/>
                  </a:defRPr>
                </a:pPr>
                <a:r>
                  <a:rPr lang="en-US"/>
                  <a:t>Rental (Price of Capital)</a:t>
                </a:r>
              </a:p>
            </c:rich>
          </c:tx>
          <c:layout>
            <c:manualLayout>
              <c:xMode val="edge"/>
              <c:yMode val="edge"/>
              <c:x val="0.37204372180750134"/>
              <c:y val="0.90756314703423757"/>
            </c:manualLayout>
          </c:layout>
          <c:spPr>
            <a:noFill/>
            <a:ln w="25400">
              <a:noFill/>
            </a:ln>
          </c:spPr>
        </c:title>
        <c:numFmt formatCode="0.0" sourceLinked="1"/>
        <c:tickLblPos val="nextTo"/>
        <c:spPr>
          <a:ln w="25400">
            <a:solidFill>
              <a:srgbClr val="000000"/>
            </a:solidFill>
            <a:prstDash val="solid"/>
          </a:ln>
        </c:spPr>
        <c:txPr>
          <a:bodyPr rot="0" vert="horz"/>
          <a:lstStyle/>
          <a:p>
            <a:pPr>
              <a:defRPr sz="975" b="0" i="0" u="none" strike="noStrike" baseline="0">
                <a:solidFill>
                  <a:srgbClr val="000000"/>
                </a:solidFill>
                <a:latin typeface="Arial"/>
                <a:ea typeface="Arial"/>
                <a:cs typeface="Arial"/>
              </a:defRPr>
            </a:pPr>
            <a:endParaRPr lang="en-US"/>
          </a:p>
        </c:txPr>
        <c:crossAx val="141197696"/>
        <c:crosses val="autoZero"/>
        <c:crossBetween val="midCat"/>
      </c:valAx>
      <c:valAx>
        <c:axId val="141197696"/>
        <c:scaling>
          <c:orientation val="minMax"/>
          <c:max val="2"/>
          <c:min val="0"/>
        </c:scaling>
        <c:axPos val="l"/>
        <c:majorGridlines>
          <c:spPr>
            <a:ln w="3175">
              <a:solidFill>
                <a:srgbClr val="FFFFFF"/>
              </a:solidFill>
              <a:prstDash val="solid"/>
            </a:ln>
          </c:spPr>
        </c:majorGridlines>
        <c:title>
          <c:tx>
            <c:rich>
              <a:bodyPr/>
              <a:lstStyle/>
              <a:p>
                <a:pPr>
                  <a:defRPr sz="975" b="1" i="0" u="none" strike="noStrike" baseline="0">
                    <a:solidFill>
                      <a:srgbClr val="000000"/>
                    </a:solidFill>
                    <a:latin typeface="Arial"/>
                    <a:ea typeface="Arial"/>
                    <a:cs typeface="Arial"/>
                  </a:defRPr>
                </a:pPr>
                <a:r>
                  <a:rPr lang="en-US"/>
                  <a:t>Wage (Price of Labor)</a:t>
                </a:r>
              </a:p>
            </c:rich>
          </c:tx>
          <c:layout>
            <c:manualLayout>
              <c:xMode val="edge"/>
              <c:yMode val="edge"/>
              <c:x val="1.720421310972492E-2"/>
              <c:y val="0.34033612168189442"/>
            </c:manualLayout>
          </c:layout>
          <c:spPr>
            <a:noFill/>
            <a:ln w="25400">
              <a:noFill/>
            </a:ln>
          </c:spPr>
        </c:title>
        <c:numFmt formatCode="0.0" sourceLinked="1"/>
        <c:tickLblPos val="nextTo"/>
        <c:spPr>
          <a:ln w="25400">
            <a:solidFill>
              <a:srgbClr val="000000"/>
            </a:solidFill>
            <a:prstDash val="solid"/>
          </a:ln>
        </c:spPr>
        <c:txPr>
          <a:bodyPr rot="0" vert="horz"/>
          <a:lstStyle/>
          <a:p>
            <a:pPr>
              <a:defRPr sz="975" b="0" i="0" u="none" strike="noStrike" baseline="0">
                <a:solidFill>
                  <a:srgbClr val="000000"/>
                </a:solidFill>
                <a:latin typeface="Arial"/>
                <a:ea typeface="Arial"/>
                <a:cs typeface="Arial"/>
              </a:defRPr>
            </a:pPr>
            <a:endParaRPr lang="en-US"/>
          </a:p>
        </c:txPr>
        <c:crossAx val="140900608"/>
        <c:crosses val="autoZero"/>
        <c:crossBetween val="midCat"/>
      </c:valAx>
      <c:spPr>
        <a:solidFill>
          <a:srgbClr val="FFFFFF"/>
        </a:solidFill>
        <a:ln w="25400">
          <a:noFill/>
        </a:ln>
      </c:spPr>
    </c:plotArea>
    <c:legend>
      <c:legendPos val="t"/>
      <c:layout>
        <c:manualLayout>
          <c:xMode val="edge"/>
          <c:yMode val="edge"/>
          <c:wMode val="edge"/>
          <c:hMode val="edge"/>
          <c:x val="0.11397870720705366"/>
          <c:y val="1.6806785566058139E-2"/>
          <c:w val="0.89707559282362426"/>
          <c:h val="9.6520819084696813E-2"/>
        </c:manualLayout>
      </c:layout>
      <c:spPr>
        <a:solidFill>
          <a:srgbClr val="FFFFFF"/>
        </a:solidFill>
        <a:ln w="3175">
          <a:solidFill>
            <a:srgbClr val="000000"/>
          </a:solidFill>
          <a:prstDash val="solid"/>
        </a:ln>
      </c:spPr>
      <c:txPr>
        <a:bodyPr/>
        <a:lstStyle/>
        <a:p>
          <a:pPr>
            <a:defRPr sz="735" b="0" i="0" u="none" strike="noStrike" baseline="0">
              <a:solidFill>
                <a:srgbClr val="000000"/>
              </a:solidFill>
              <a:latin typeface="Arial"/>
              <a:ea typeface="Arial"/>
              <a:cs typeface="Arial"/>
            </a:defRPr>
          </a:pPr>
          <a:endParaRPr lang="en-US"/>
        </a:p>
      </c:txPr>
    </c:legend>
    <c:dispBlanksAs val="gap"/>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0000000000001" r="0.750000000000001" t="1" header="0.5" footer="0.5"/>
    <c:pageSetup orientation="landscape" verticalDpi="0"/>
  </c:printSettings>
</c:chartSpace>
</file>

<file path=xl/charts/chart6.xml><?xml version="1.0" encoding="utf-8"?>
<c:chartSpace xmlns:c="http://schemas.openxmlformats.org/drawingml/2006/chart" xmlns:a="http://schemas.openxmlformats.org/drawingml/2006/main" xmlns:r="http://schemas.openxmlformats.org/officeDocument/2006/relationships">
  <c:lang val="en-US"/>
  <c:chart>
    <c:plotArea>
      <c:layout>
        <c:manualLayout>
          <c:layoutTarget val="inner"/>
          <c:xMode val="edge"/>
          <c:yMode val="edge"/>
          <c:x val="0.13118307120100617"/>
          <c:y val="0.13655462184873937"/>
          <c:w val="0.81505547516690868"/>
          <c:h val="0.70588235294117663"/>
        </c:manualLayout>
      </c:layout>
      <c:scatterChart>
        <c:scatterStyle val="smoothMarker"/>
        <c:ser>
          <c:idx val="0"/>
          <c:order val="0"/>
          <c:tx>
            <c:v>Labor Stock</c:v>
          </c:tx>
          <c:spPr>
            <a:ln w="19050">
              <a:solidFill>
                <a:schemeClr val="tx1"/>
              </a:solidFill>
            </a:ln>
          </c:spPr>
          <c:marker>
            <c:symbol val="none"/>
          </c:marker>
          <c:xVal>
            <c:numRef>
              <c:f>Model!$AY$5:$AY$6</c:f>
              <c:numCache>
                <c:formatCode>0.00</c:formatCode>
                <c:ptCount val="2"/>
                <c:pt idx="0">
                  <c:v>100</c:v>
                </c:pt>
                <c:pt idx="1">
                  <c:v>100</c:v>
                </c:pt>
              </c:numCache>
            </c:numRef>
          </c:xVal>
          <c:yVal>
            <c:numRef>
              <c:f>Model!$AZ$5:$AZ$6</c:f>
              <c:numCache>
                <c:formatCode>General</c:formatCode>
                <c:ptCount val="2"/>
                <c:pt idx="0">
                  <c:v>0</c:v>
                </c:pt>
                <c:pt idx="1">
                  <c:v>2</c:v>
                </c:pt>
              </c:numCache>
            </c:numRef>
          </c:yVal>
          <c:smooth val="1"/>
        </c:ser>
        <c:ser>
          <c:idx val="1"/>
          <c:order val="1"/>
          <c:tx>
            <c:v>VMPLX</c:v>
          </c:tx>
          <c:spPr>
            <a:ln w="12700">
              <a:solidFill>
                <a:srgbClr val="0070C0"/>
              </a:solidFill>
            </a:ln>
          </c:spPr>
          <c:marker>
            <c:symbol val="none"/>
          </c:marker>
          <c:xVal>
            <c:numRef>
              <c:f>Model!$AU$5:$AU$40</c:f>
              <c:numCache>
                <c:formatCode>0.0</c:formatCode>
                <c:ptCount val="36"/>
                <c:pt idx="0" formatCode="General">
                  <c:v>1</c:v>
                </c:pt>
                <c:pt idx="1">
                  <c:v>3.8</c:v>
                </c:pt>
                <c:pt idx="2">
                  <c:v>6.6</c:v>
                </c:pt>
                <c:pt idx="3">
                  <c:v>9.3999999999999986</c:v>
                </c:pt>
                <c:pt idx="4">
                  <c:v>12.2</c:v>
                </c:pt>
                <c:pt idx="5">
                  <c:v>15</c:v>
                </c:pt>
                <c:pt idx="6">
                  <c:v>17.8</c:v>
                </c:pt>
                <c:pt idx="7">
                  <c:v>20.6</c:v>
                </c:pt>
                <c:pt idx="8">
                  <c:v>23.400000000000002</c:v>
                </c:pt>
                <c:pt idx="9">
                  <c:v>26.200000000000003</c:v>
                </c:pt>
                <c:pt idx="10">
                  <c:v>29.000000000000004</c:v>
                </c:pt>
                <c:pt idx="11">
                  <c:v>31.800000000000004</c:v>
                </c:pt>
                <c:pt idx="12">
                  <c:v>34.6</c:v>
                </c:pt>
                <c:pt idx="13">
                  <c:v>37.4</c:v>
                </c:pt>
                <c:pt idx="14">
                  <c:v>40.199999999999996</c:v>
                </c:pt>
                <c:pt idx="15">
                  <c:v>42.999999999999993</c:v>
                </c:pt>
                <c:pt idx="16">
                  <c:v>45.79999999999999</c:v>
                </c:pt>
                <c:pt idx="17">
                  <c:v>48.599999999999987</c:v>
                </c:pt>
                <c:pt idx="18">
                  <c:v>51.399999999999984</c:v>
                </c:pt>
                <c:pt idx="19">
                  <c:v>54.199999999999982</c:v>
                </c:pt>
                <c:pt idx="20">
                  <c:v>56.999999999999979</c:v>
                </c:pt>
                <c:pt idx="21">
                  <c:v>59.799999999999976</c:v>
                </c:pt>
                <c:pt idx="22">
                  <c:v>62.599999999999973</c:v>
                </c:pt>
                <c:pt idx="23">
                  <c:v>65.399999999999977</c:v>
                </c:pt>
                <c:pt idx="24">
                  <c:v>68.199999999999974</c:v>
                </c:pt>
                <c:pt idx="25">
                  <c:v>70.999999999999972</c:v>
                </c:pt>
                <c:pt idx="26">
                  <c:v>73.799999999999969</c:v>
                </c:pt>
                <c:pt idx="27">
                  <c:v>76.599999999999966</c:v>
                </c:pt>
                <c:pt idx="28">
                  <c:v>79.399999999999963</c:v>
                </c:pt>
                <c:pt idx="29">
                  <c:v>82.19999999999996</c:v>
                </c:pt>
                <c:pt idx="30">
                  <c:v>84.999999999999957</c:v>
                </c:pt>
                <c:pt idx="31">
                  <c:v>87.799999999999955</c:v>
                </c:pt>
                <c:pt idx="32">
                  <c:v>90.599999999999952</c:v>
                </c:pt>
                <c:pt idx="33">
                  <c:v>93.399999999999949</c:v>
                </c:pt>
                <c:pt idx="34">
                  <c:v>96.199999999999946</c:v>
                </c:pt>
                <c:pt idx="35" formatCode="0.00">
                  <c:v>99</c:v>
                </c:pt>
              </c:numCache>
            </c:numRef>
          </c:xVal>
          <c:yVal>
            <c:numRef>
              <c:f>Model!$AV$5:$AV$40</c:f>
              <c:numCache>
                <c:formatCode>General</c:formatCode>
                <c:ptCount val="36"/>
                <c:pt idx="0">
                  <c:v>10.357441689798437</c:v>
                </c:pt>
                <c:pt idx="1">
                  <c:v>4.2533399893066282</c:v>
                </c:pt>
                <c:pt idx="2">
                  <c:v>2.9436750938553575</c:v>
                </c:pt>
                <c:pt idx="3">
                  <c:v>2.3254156699395456</c:v>
                </c:pt>
                <c:pt idx="4">
                  <c:v>1.9543962017766747</c:v>
                </c:pt>
                <c:pt idx="5">
                  <c:v>1.7029098506110838</c:v>
                </c:pt>
                <c:pt idx="6">
                  <c:v>1.519284692708579</c:v>
                </c:pt>
                <c:pt idx="7">
                  <c:v>1.3782913063775817</c:v>
                </c:pt>
                <c:pt idx="8">
                  <c:v>1.2660239615255531</c:v>
                </c:pt>
                <c:pt idx="9">
                  <c:v>1.1741357263513124</c:v>
                </c:pt>
                <c:pt idx="10">
                  <c:v>1.0972876683369397</c:v>
                </c:pt>
                <c:pt idx="11">
                  <c:v>1.0318924077523608</c:v>
                </c:pt>
                <c:pt idx="12">
                  <c:v>0.97544270371644393</c:v>
                </c:pt>
                <c:pt idx="13">
                  <c:v>0.92612888362409185</c:v>
                </c:pt>
                <c:pt idx="14">
                  <c:v>0.88260922366553107</c:v>
                </c:pt>
                <c:pt idx="15">
                  <c:v>0.84386607292342086</c:v>
                </c:pt>
                <c:pt idx="16">
                  <c:v>0.80911237787402457</c:v>
                </c:pt>
                <c:pt idx="17">
                  <c:v>0.77772904359305428</c:v>
                </c:pt>
                <c:pt idx="18">
                  <c:v>0.74922182119080405</c:v>
                </c:pt>
                <c:pt idx="19">
                  <c:v>0.72319093334941165</c:v>
                </c:pt>
                <c:pt idx="20">
                  <c:v>0.6993092293169606</c:v>
                </c:pt>
                <c:pt idx="21">
                  <c:v>0.67730618440497603</c:v>
                </c:pt>
                <c:pt idx="22">
                  <c:v>0.65695598722646431</c:v>
                </c:pt>
                <c:pt idx="23">
                  <c:v>0.63806853900516647</c:v>
                </c:pt>
                <c:pt idx="24">
                  <c:v>0.62048256207493035</c:v>
                </c:pt>
                <c:pt idx="25">
                  <c:v>0.60406025915376826</c:v>
                </c:pt>
                <c:pt idx="26">
                  <c:v>0.58868312850847915</c:v>
                </c:pt>
                <c:pt idx="27">
                  <c:v>0.57424865151041427</c:v>
                </c:pt>
                <c:pt idx="28">
                  <c:v>0.56066764621057319</c:v>
                </c:pt>
                <c:pt idx="29">
                  <c:v>0.54786213478204626</c:v>
                </c:pt>
                <c:pt idx="30">
                  <c:v>0.53576361132755068</c:v>
                </c:pt>
                <c:pt idx="31">
                  <c:v>0.52431162445676849</c:v>
                </c:pt>
                <c:pt idx="32">
                  <c:v>0.51345260942945303</c:v>
                </c:pt>
                <c:pt idx="33">
                  <c:v>0.50313891972550051</c:v>
                </c:pt>
                <c:pt idx="34">
                  <c:v>0.49332801914862312</c:v>
                </c:pt>
                <c:pt idx="35">
                  <c:v>0.48398180404550728</c:v>
                </c:pt>
              </c:numCache>
            </c:numRef>
          </c:yVal>
          <c:smooth val="1"/>
        </c:ser>
        <c:ser>
          <c:idx val="2"/>
          <c:order val="2"/>
          <c:tx>
            <c:v>VMPLY</c:v>
          </c:tx>
          <c:spPr>
            <a:ln w="12700">
              <a:solidFill>
                <a:srgbClr val="FF00FF"/>
              </a:solidFill>
            </a:ln>
          </c:spPr>
          <c:marker>
            <c:symbol val="none"/>
          </c:marker>
          <c:xVal>
            <c:numRef>
              <c:f>Model!$AU$5:$AU$40</c:f>
              <c:numCache>
                <c:formatCode>0.0</c:formatCode>
                <c:ptCount val="36"/>
                <c:pt idx="0" formatCode="General">
                  <c:v>1</c:v>
                </c:pt>
                <c:pt idx="1">
                  <c:v>3.8</c:v>
                </c:pt>
                <c:pt idx="2">
                  <c:v>6.6</c:v>
                </c:pt>
                <c:pt idx="3">
                  <c:v>9.3999999999999986</c:v>
                </c:pt>
                <c:pt idx="4">
                  <c:v>12.2</c:v>
                </c:pt>
                <c:pt idx="5">
                  <c:v>15</c:v>
                </c:pt>
                <c:pt idx="6">
                  <c:v>17.8</c:v>
                </c:pt>
                <c:pt idx="7">
                  <c:v>20.6</c:v>
                </c:pt>
                <c:pt idx="8">
                  <c:v>23.400000000000002</c:v>
                </c:pt>
                <c:pt idx="9">
                  <c:v>26.200000000000003</c:v>
                </c:pt>
                <c:pt idx="10">
                  <c:v>29.000000000000004</c:v>
                </c:pt>
                <c:pt idx="11">
                  <c:v>31.800000000000004</c:v>
                </c:pt>
                <c:pt idx="12">
                  <c:v>34.6</c:v>
                </c:pt>
                <c:pt idx="13">
                  <c:v>37.4</c:v>
                </c:pt>
                <c:pt idx="14">
                  <c:v>40.199999999999996</c:v>
                </c:pt>
                <c:pt idx="15">
                  <c:v>42.999999999999993</c:v>
                </c:pt>
                <c:pt idx="16">
                  <c:v>45.79999999999999</c:v>
                </c:pt>
                <c:pt idx="17">
                  <c:v>48.599999999999987</c:v>
                </c:pt>
                <c:pt idx="18">
                  <c:v>51.399999999999984</c:v>
                </c:pt>
                <c:pt idx="19">
                  <c:v>54.199999999999982</c:v>
                </c:pt>
                <c:pt idx="20">
                  <c:v>56.999999999999979</c:v>
                </c:pt>
                <c:pt idx="21">
                  <c:v>59.799999999999976</c:v>
                </c:pt>
                <c:pt idx="22">
                  <c:v>62.599999999999973</c:v>
                </c:pt>
                <c:pt idx="23">
                  <c:v>65.399999999999977</c:v>
                </c:pt>
                <c:pt idx="24">
                  <c:v>68.199999999999974</c:v>
                </c:pt>
                <c:pt idx="25">
                  <c:v>70.999999999999972</c:v>
                </c:pt>
                <c:pt idx="26">
                  <c:v>73.799999999999969</c:v>
                </c:pt>
                <c:pt idx="27">
                  <c:v>76.599999999999966</c:v>
                </c:pt>
                <c:pt idx="28">
                  <c:v>79.399999999999963</c:v>
                </c:pt>
                <c:pt idx="29">
                  <c:v>82.19999999999996</c:v>
                </c:pt>
                <c:pt idx="30">
                  <c:v>84.999999999999957</c:v>
                </c:pt>
                <c:pt idx="31">
                  <c:v>87.799999999999955</c:v>
                </c:pt>
                <c:pt idx="32">
                  <c:v>90.599999999999952</c:v>
                </c:pt>
                <c:pt idx="33">
                  <c:v>93.399999999999949</c:v>
                </c:pt>
                <c:pt idx="34">
                  <c:v>96.199999999999946</c:v>
                </c:pt>
                <c:pt idx="35" formatCode="0.00">
                  <c:v>99</c:v>
                </c:pt>
              </c:numCache>
            </c:numRef>
          </c:xVal>
          <c:yVal>
            <c:numRef>
              <c:f>Model!$AX$5:$AX$40</c:f>
              <c:numCache>
                <c:formatCode>General</c:formatCode>
                <c:ptCount val="36"/>
                <c:pt idx="0">
                  <c:v>0.87651196520050401</c:v>
                </c:pt>
                <c:pt idx="1">
                  <c:v>0.88493469636542188</c:v>
                </c:pt>
                <c:pt idx="2">
                  <c:v>0.89369080264552891</c:v>
                </c:pt>
                <c:pt idx="3">
                  <c:v>0.90280408319001937</c:v>
                </c:pt>
                <c:pt idx="4">
                  <c:v>0.91230084101035513</c:v>
                </c:pt>
                <c:pt idx="5">
                  <c:v>0.92221023661650037</c:v>
                </c:pt>
                <c:pt idx="6">
                  <c:v>0.93256470520055468</c:v>
                </c:pt>
                <c:pt idx="7">
                  <c:v>0.94340045140196271</c:v>
                </c:pt>
                <c:pt idx="8">
                  <c:v>0.95475803940715698</c:v>
                </c:pt>
                <c:pt idx="9">
                  <c:v>0.96668310101698851</c:v>
                </c:pt>
                <c:pt idx="10">
                  <c:v>0.9792271907799559</c:v>
                </c:pt>
                <c:pt idx="11">
                  <c:v>0.99244882593742179</c:v>
                </c:pt>
                <c:pt idx="12">
                  <c:v>1.0064147606196552</c:v>
                </c:pt>
                <c:pt idx="13">
                  <c:v>1.0212015597221327</c:v>
                </c:pt>
                <c:pt idx="14">
                  <c:v>1.036897560031347</c:v>
                </c:pt>
                <c:pt idx="15">
                  <c:v>1.0536053372353269</c:v>
                </c:pt>
                <c:pt idx="16">
                  <c:v>1.0714448416823503</c:v>
                </c:pt>
                <c:pt idx="17">
                  <c:v>1.0905574297234544</c:v>
                </c:pt>
                <c:pt idx="18">
                  <c:v>1.1111111116223349</c:v>
                </c:pt>
                <c:pt idx="19">
                  <c:v>1.1333074782421775</c:v>
                </c:pt>
                <c:pt idx="20">
                  <c:v>1.1573909850779984</c:v>
                </c:pt>
                <c:pt idx="21">
                  <c:v>1.1836616115282137</c:v>
                </c:pt>
                <c:pt idx="22">
                  <c:v>1.212492459617319</c:v>
                </c:pt>
                <c:pt idx="23">
                  <c:v>1.2443547623354685</c:v>
                </c:pt>
                <c:pt idx="24">
                  <c:v>1.2798543253619534</c:v>
                </c:pt>
                <c:pt idx="25">
                  <c:v>1.3197861946653002</c:v>
                </c:pt>
                <c:pt idx="26">
                  <c:v>1.3652195016937072</c:v>
                </c:pt>
                <c:pt idx="27">
                  <c:v>1.4176345682276845</c:v>
                </c:pt>
                <c:pt idx="28">
                  <c:v>1.4791555261077849</c:v>
                </c:pt>
                <c:pt idx="29">
                  <c:v>1.5529694524602182</c:v>
                </c:pt>
                <c:pt idx="30">
                  <c:v>1.6441413835790233</c:v>
                </c:pt>
                <c:pt idx="31">
                  <c:v>1.7613661140519321</c:v>
                </c:pt>
                <c:pt idx="32">
                  <c:v>1.9212931275564038</c:v>
                </c:pt>
                <c:pt idx="33">
                  <c:v>2.1616643916774763</c:v>
                </c:pt>
                <c:pt idx="34">
                  <c:v>2.5984142040342229</c:v>
                </c:pt>
                <c:pt idx="35">
                  <c:v>4.0548013317229756</c:v>
                </c:pt>
              </c:numCache>
            </c:numRef>
          </c:yVal>
          <c:smooth val="1"/>
        </c:ser>
        <c:ser>
          <c:idx val="3"/>
          <c:order val="3"/>
          <c:tx>
            <c:v>Dot</c:v>
          </c:tx>
          <c:marker>
            <c:symbol val="circle"/>
            <c:size val="5"/>
            <c:spPr>
              <a:solidFill>
                <a:schemeClr val="tx1"/>
              </a:solidFill>
              <a:ln>
                <a:solidFill>
                  <a:schemeClr val="bg1">
                    <a:lumMod val="50000"/>
                  </a:schemeClr>
                </a:solidFill>
              </a:ln>
            </c:spPr>
          </c:marker>
          <c:xVal>
            <c:numRef>
              <c:f>Model!$AY$11</c:f>
              <c:numCache>
                <c:formatCode>0.00</c:formatCode>
                <c:ptCount val="1"/>
                <c:pt idx="0">
                  <c:v>33.333333336547405</c:v>
                </c:pt>
              </c:numCache>
            </c:numRef>
          </c:xVal>
          <c:yVal>
            <c:numRef>
              <c:f>Model!$AZ$11</c:f>
              <c:numCache>
                <c:formatCode>0.00</c:formatCode>
                <c:ptCount val="1"/>
                <c:pt idx="0">
                  <c:v>1.000000000486708</c:v>
                </c:pt>
              </c:numCache>
            </c:numRef>
          </c:yVal>
          <c:smooth val="1"/>
        </c:ser>
        <c:axId val="141227904"/>
        <c:axId val="141230464"/>
      </c:scatterChart>
      <c:valAx>
        <c:axId val="141227904"/>
        <c:scaling>
          <c:orientation val="minMax"/>
          <c:max val="120"/>
          <c:min val="0"/>
        </c:scaling>
        <c:axPos val="b"/>
        <c:title>
          <c:tx>
            <c:rich>
              <a:bodyPr/>
              <a:lstStyle/>
              <a:p>
                <a:pPr>
                  <a:defRPr sz="975" b="1" i="0" u="none" strike="noStrike" baseline="0">
                    <a:solidFill>
                      <a:srgbClr val="000000"/>
                    </a:solidFill>
                    <a:latin typeface="Arial"/>
                    <a:ea typeface="Arial"/>
                    <a:cs typeface="Arial"/>
                  </a:defRPr>
                </a:pPr>
                <a:r>
                  <a:rPr lang="en-US"/>
                  <a:t>Rental (Price of Capital)</a:t>
                </a:r>
              </a:p>
            </c:rich>
          </c:tx>
          <c:layout>
            <c:manualLayout>
              <c:xMode val="edge"/>
              <c:yMode val="edge"/>
              <c:x val="0.37204384483786657"/>
              <c:y val="0.90756302521008403"/>
            </c:manualLayout>
          </c:layout>
          <c:spPr>
            <a:noFill/>
            <a:ln w="25400">
              <a:noFill/>
            </a:ln>
          </c:spPr>
        </c:title>
        <c:numFmt formatCode="0" sourceLinked="0"/>
        <c:tickLblPos val="nextTo"/>
        <c:spPr>
          <a:ln w="25400">
            <a:solidFill>
              <a:srgbClr val="000000"/>
            </a:solidFill>
            <a:prstDash val="solid"/>
          </a:ln>
        </c:spPr>
        <c:txPr>
          <a:bodyPr rot="0" vert="horz"/>
          <a:lstStyle/>
          <a:p>
            <a:pPr>
              <a:defRPr sz="975" b="0" i="0" u="none" strike="noStrike" baseline="0">
                <a:solidFill>
                  <a:srgbClr val="000000"/>
                </a:solidFill>
                <a:latin typeface="Arial"/>
                <a:ea typeface="Arial"/>
                <a:cs typeface="Arial"/>
              </a:defRPr>
            </a:pPr>
            <a:endParaRPr lang="en-US"/>
          </a:p>
        </c:txPr>
        <c:crossAx val="141230464"/>
        <c:crosses val="autoZero"/>
        <c:crossBetween val="midCat"/>
      </c:valAx>
      <c:valAx>
        <c:axId val="141230464"/>
        <c:scaling>
          <c:orientation val="minMax"/>
          <c:max val="2"/>
          <c:min val="0"/>
        </c:scaling>
        <c:axPos val="l"/>
        <c:majorGridlines>
          <c:spPr>
            <a:ln w="3175">
              <a:solidFill>
                <a:srgbClr val="FFFFFF"/>
              </a:solidFill>
              <a:prstDash val="solid"/>
            </a:ln>
          </c:spPr>
        </c:majorGridlines>
        <c:title>
          <c:tx>
            <c:rich>
              <a:bodyPr/>
              <a:lstStyle/>
              <a:p>
                <a:pPr>
                  <a:defRPr sz="975" b="1" i="0" u="none" strike="noStrike" baseline="0">
                    <a:solidFill>
                      <a:srgbClr val="000000"/>
                    </a:solidFill>
                    <a:latin typeface="Arial"/>
                    <a:ea typeface="Arial"/>
                    <a:cs typeface="Arial"/>
                  </a:defRPr>
                </a:pPr>
                <a:r>
                  <a:rPr lang="en-US"/>
                  <a:t>Wage (Price of Labor)</a:t>
                </a:r>
              </a:p>
            </c:rich>
          </c:tx>
          <c:layout>
            <c:manualLayout>
              <c:xMode val="edge"/>
              <c:yMode val="edge"/>
              <c:x val="1.7204250742542535E-2"/>
              <c:y val="0.34033613445378152"/>
            </c:manualLayout>
          </c:layout>
          <c:spPr>
            <a:noFill/>
            <a:ln w="25400">
              <a:noFill/>
            </a:ln>
          </c:spPr>
        </c:title>
        <c:numFmt formatCode="#,##0.0" sourceLinked="0"/>
        <c:tickLblPos val="nextTo"/>
        <c:spPr>
          <a:ln w="25400">
            <a:solidFill>
              <a:srgbClr val="000000"/>
            </a:solidFill>
            <a:prstDash val="solid"/>
          </a:ln>
        </c:spPr>
        <c:txPr>
          <a:bodyPr rot="0" vert="horz"/>
          <a:lstStyle/>
          <a:p>
            <a:pPr>
              <a:defRPr sz="975" b="0" i="0" u="none" strike="noStrike" baseline="0">
                <a:solidFill>
                  <a:srgbClr val="000000"/>
                </a:solidFill>
                <a:latin typeface="Arial"/>
                <a:ea typeface="Arial"/>
                <a:cs typeface="Arial"/>
              </a:defRPr>
            </a:pPr>
            <a:endParaRPr lang="en-US"/>
          </a:p>
        </c:txPr>
        <c:crossAx val="141227904"/>
        <c:crosses val="autoZero"/>
        <c:crossBetween val="midCat"/>
      </c:valAx>
      <c:spPr>
        <a:solidFill>
          <a:srgbClr val="FFFFFF"/>
        </a:solidFill>
        <a:ln w="25400">
          <a:noFill/>
        </a:ln>
      </c:spPr>
    </c:plotArea>
    <c:legend>
      <c:legendPos val="t"/>
      <c:legendEntry>
        <c:idx val="0"/>
        <c:delete val="1"/>
      </c:legendEntry>
      <c:layout>
        <c:manualLayout>
          <c:xMode val="edge"/>
          <c:yMode val="edge"/>
          <c:wMode val="edge"/>
          <c:hMode val="edge"/>
          <c:x val="0.32642180873887577"/>
          <c:y val="2.517744105516222E-2"/>
          <c:w val="0.7823040272832138"/>
          <c:h val="6.4971657954520395E-2"/>
        </c:manualLayout>
      </c:layout>
      <c:spPr>
        <a:solidFill>
          <a:srgbClr val="FFFFFF"/>
        </a:solidFill>
        <a:ln w="3175">
          <a:solidFill>
            <a:srgbClr val="000000"/>
          </a:solidFill>
          <a:prstDash val="solid"/>
        </a:ln>
      </c:spPr>
      <c:txPr>
        <a:bodyPr/>
        <a:lstStyle/>
        <a:p>
          <a:pPr>
            <a:defRPr sz="735" b="0" i="0" u="none" strike="noStrike" baseline="0">
              <a:solidFill>
                <a:srgbClr val="000000"/>
              </a:solidFill>
              <a:latin typeface="Arial"/>
              <a:ea typeface="Arial"/>
              <a:cs typeface="Arial"/>
            </a:defRPr>
          </a:pPr>
          <a:endParaRPr lang="en-US"/>
        </a:p>
      </c:txPr>
    </c:legend>
    <c:dispBlanksAs val="gap"/>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000000000000122" r="0.75000000000000122" t="1" header="0.5" footer="0.5"/>
    <c:pageSetup orientation="landscape" verticalDpi="0"/>
  </c:printSettings>
</c:chartSpace>
</file>

<file path=xl/charts/chart7.xml><?xml version="1.0" encoding="utf-8"?>
<c:chartSpace xmlns:c="http://schemas.openxmlformats.org/drawingml/2006/chart" xmlns:a="http://schemas.openxmlformats.org/drawingml/2006/main" xmlns:r="http://schemas.openxmlformats.org/officeDocument/2006/relationships">
  <c:lang val="en-US"/>
  <c:chart>
    <c:plotArea>
      <c:layout>
        <c:manualLayout>
          <c:layoutTarget val="inner"/>
          <c:xMode val="edge"/>
          <c:yMode val="edge"/>
          <c:x val="6.3346151870778869E-2"/>
          <c:y val="0.10133133898030608"/>
          <c:w val="0.87078761053864651"/>
          <c:h val="0.81283029215042901"/>
        </c:manualLayout>
      </c:layout>
      <c:scatterChart>
        <c:scatterStyle val="smoothMarker"/>
        <c:ser>
          <c:idx val="4"/>
          <c:order val="0"/>
          <c:tx>
            <c:v>Budget Constraint</c:v>
          </c:tx>
          <c:spPr>
            <a:ln w="12700">
              <a:solidFill>
                <a:srgbClr val="000000"/>
              </a:solidFill>
              <a:prstDash val="solid"/>
            </a:ln>
          </c:spPr>
          <c:marker>
            <c:symbol val="none"/>
          </c:marker>
          <c:xVal>
            <c:numRef>
              <c:f>Model!$DV$5:$DV$6</c:f>
              <c:numCache>
                <c:formatCode>0.0</c:formatCode>
                <c:ptCount val="2"/>
                <c:pt idx="0">
                  <c:v>200.00000007716267</c:v>
                </c:pt>
                <c:pt idx="1">
                  <c:v>0</c:v>
                </c:pt>
              </c:numCache>
            </c:numRef>
          </c:xVal>
          <c:yVal>
            <c:numRef>
              <c:f>Model!$DW$5:$DW$6</c:f>
              <c:numCache>
                <c:formatCode>0.0</c:formatCode>
                <c:ptCount val="2"/>
                <c:pt idx="0">
                  <c:v>0</c:v>
                </c:pt>
                <c:pt idx="1">
                  <c:v>200.00000007716267</c:v>
                </c:pt>
              </c:numCache>
            </c:numRef>
          </c:yVal>
          <c:smooth val="1"/>
        </c:ser>
        <c:ser>
          <c:idx val="0"/>
          <c:order val="1"/>
          <c:tx>
            <c:v>Indifference Curve</c:v>
          </c:tx>
          <c:spPr>
            <a:ln w="12700">
              <a:solidFill>
                <a:srgbClr val="000080"/>
              </a:solidFill>
              <a:prstDash val="solid"/>
            </a:ln>
          </c:spPr>
          <c:marker>
            <c:symbol val="none"/>
          </c:marker>
          <c:xVal>
            <c:numRef>
              <c:f>Model!$DS$5:$DS$40</c:f>
              <c:numCache>
                <c:formatCode>0.0</c:formatCode>
                <c:ptCount val="36"/>
                <c:pt idx="0">
                  <c:v>200.00000007716267</c:v>
                </c:pt>
                <c:pt idx="1">
                  <c:v>184.21052638686029</c:v>
                </c:pt>
                <c:pt idx="2">
                  <c:v>170.73170738294371</c:v>
                </c:pt>
                <c:pt idx="3">
                  <c:v>159.09090915228845</c:v>
                </c:pt>
                <c:pt idx="4">
                  <c:v>148.93617027022751</c:v>
                </c:pt>
                <c:pt idx="5">
                  <c:v>140.0000000540139</c:v>
                </c:pt>
                <c:pt idx="6">
                  <c:v>132.07547174906966</c:v>
                </c:pt>
                <c:pt idx="7">
                  <c:v>125.00000004822667</c:v>
                </c:pt>
                <c:pt idx="8">
                  <c:v>118.64406784238464</c:v>
                </c:pt>
                <c:pt idx="9">
                  <c:v>112.9032258500112</c:v>
                </c:pt>
                <c:pt idx="10">
                  <c:v>107.69230773385682</c:v>
                </c:pt>
                <c:pt idx="11">
                  <c:v>102.94117651030435</c:v>
                </c:pt>
                <c:pt idx="12">
                  <c:v>98.591549333812594</c:v>
                </c:pt>
                <c:pt idx="13">
                  <c:v>94.594594631090487</c:v>
                </c:pt>
                <c:pt idx="14">
                  <c:v>90.909090944164873</c:v>
                </c:pt>
                <c:pt idx="15">
                  <c:v>87.50000003375871</c:v>
                </c:pt>
                <c:pt idx="16">
                  <c:v>84.337349430128839</c:v>
                </c:pt>
                <c:pt idx="17">
                  <c:v>81.395348868612743</c:v>
                </c:pt>
                <c:pt idx="18">
                  <c:v>78.651685423603311</c:v>
                </c:pt>
                <c:pt idx="19">
                  <c:v>76.086956551094516</c:v>
                </c:pt>
                <c:pt idx="20">
                  <c:v>73.684210554744155</c:v>
                </c:pt>
                <c:pt idx="21">
                  <c:v>71.428571456129546</c:v>
                </c:pt>
                <c:pt idx="22">
                  <c:v>69.306930719808889</c:v>
                </c:pt>
                <c:pt idx="23">
                  <c:v>67.307692333660555</c:v>
                </c:pt>
                <c:pt idx="24">
                  <c:v>65.420560772903698</c:v>
                </c:pt>
                <c:pt idx="25">
                  <c:v>63.636363660915421</c:v>
                </c:pt>
                <c:pt idx="26">
                  <c:v>61.946902678767231</c:v>
                </c:pt>
                <c:pt idx="27">
                  <c:v>60.34482760948876</c:v>
                </c:pt>
                <c:pt idx="28">
                  <c:v>58.82352943445963</c:v>
                </c:pt>
                <c:pt idx="29">
                  <c:v>57.37704920246474</c:v>
                </c:pt>
                <c:pt idx="30">
                  <c:v>56.000000021605587</c:v>
                </c:pt>
                <c:pt idx="31">
                  <c:v>54.68750002109919</c:v>
                </c:pt>
                <c:pt idx="32">
                  <c:v>53.435114524432805</c:v>
                </c:pt>
                <c:pt idx="33">
                  <c:v>52.238805990303703</c:v>
                </c:pt>
                <c:pt idx="34">
                  <c:v>51.094890530662028</c:v>
                </c:pt>
                <c:pt idx="35">
                  <c:v>50.000000019290674</c:v>
                </c:pt>
              </c:numCache>
            </c:numRef>
          </c:xVal>
          <c:yVal>
            <c:numRef>
              <c:f>Model!$DT$5:$DT$40</c:f>
              <c:numCache>
                <c:formatCode>0.0</c:formatCode>
                <c:ptCount val="36"/>
                <c:pt idx="0">
                  <c:v>50.000000019290674</c:v>
                </c:pt>
                <c:pt idx="1">
                  <c:v>54.285714306658448</c:v>
                </c:pt>
                <c:pt idx="2">
                  <c:v>58.571428594026223</c:v>
                </c:pt>
                <c:pt idx="3">
                  <c:v>62.857142881393997</c:v>
                </c:pt>
                <c:pt idx="4">
                  <c:v>67.142857168761765</c:v>
                </c:pt>
                <c:pt idx="5">
                  <c:v>71.428571456129532</c:v>
                </c:pt>
                <c:pt idx="6">
                  <c:v>75.7142857434973</c:v>
                </c:pt>
                <c:pt idx="7">
                  <c:v>80.000000030865067</c:v>
                </c:pt>
                <c:pt idx="8">
                  <c:v>84.285714318232834</c:v>
                </c:pt>
                <c:pt idx="9">
                  <c:v>88.571428605600602</c:v>
                </c:pt>
                <c:pt idx="10">
                  <c:v>92.857142892968369</c:v>
                </c:pt>
                <c:pt idx="11">
                  <c:v>97.142857180336136</c:v>
                </c:pt>
                <c:pt idx="12">
                  <c:v>101.4285714677039</c:v>
                </c:pt>
                <c:pt idx="13">
                  <c:v>105.71428575507167</c:v>
                </c:pt>
                <c:pt idx="14">
                  <c:v>110.00000004243944</c:v>
                </c:pt>
                <c:pt idx="15">
                  <c:v>114.28571432980721</c:v>
                </c:pt>
                <c:pt idx="16">
                  <c:v>118.57142861717497</c:v>
                </c:pt>
                <c:pt idx="17">
                  <c:v>122.85714290454274</c:v>
                </c:pt>
                <c:pt idx="18">
                  <c:v>127.14285719191051</c:v>
                </c:pt>
                <c:pt idx="19">
                  <c:v>131.42857147927828</c:v>
                </c:pt>
                <c:pt idx="20">
                  <c:v>135.71428576664604</c:v>
                </c:pt>
                <c:pt idx="21">
                  <c:v>140.00000005401381</c:v>
                </c:pt>
                <c:pt idx="22">
                  <c:v>144.28571434138158</c:v>
                </c:pt>
                <c:pt idx="23">
                  <c:v>148.57142862874935</c:v>
                </c:pt>
                <c:pt idx="24">
                  <c:v>152.85714291611711</c:v>
                </c:pt>
                <c:pt idx="25">
                  <c:v>157.14285720348488</c:v>
                </c:pt>
                <c:pt idx="26">
                  <c:v>161.42857149085265</c:v>
                </c:pt>
                <c:pt idx="27">
                  <c:v>165.71428577822041</c:v>
                </c:pt>
                <c:pt idx="28">
                  <c:v>170.00000006558818</c:v>
                </c:pt>
                <c:pt idx="29">
                  <c:v>174.28571435295595</c:v>
                </c:pt>
                <c:pt idx="30">
                  <c:v>178.57142864032372</c:v>
                </c:pt>
                <c:pt idx="31">
                  <c:v>182.85714292769148</c:v>
                </c:pt>
                <c:pt idx="32">
                  <c:v>187.14285721505925</c:v>
                </c:pt>
                <c:pt idx="33">
                  <c:v>191.42857150242702</c:v>
                </c:pt>
                <c:pt idx="34">
                  <c:v>195.71428578979479</c:v>
                </c:pt>
                <c:pt idx="35">
                  <c:v>200.00000007716267</c:v>
                </c:pt>
              </c:numCache>
            </c:numRef>
          </c:yVal>
          <c:smooth val="1"/>
        </c:ser>
        <c:ser>
          <c:idx val="1"/>
          <c:order val="2"/>
          <c:tx>
            <c:v>Transformation Locus</c:v>
          </c:tx>
          <c:spPr>
            <a:ln w="12700">
              <a:solidFill>
                <a:srgbClr val="008000"/>
              </a:solidFill>
              <a:prstDash val="solid"/>
            </a:ln>
          </c:spPr>
          <c:marker>
            <c:symbol val="none"/>
          </c:marker>
          <c:xVal>
            <c:numRef>
              <c:f>Model!$DP$5:$DP$40</c:f>
              <c:numCache>
                <c:formatCode>0.0</c:formatCode>
                <c:ptCount val="36"/>
                <c:pt idx="0">
                  <c:v>0</c:v>
                </c:pt>
                <c:pt idx="1">
                  <c:v>4.1207130597692982</c:v>
                </c:pt>
                <c:pt idx="2">
                  <c:v>8.2414261195385965</c:v>
                </c:pt>
                <c:pt idx="3">
                  <c:v>12.362139179307896</c:v>
                </c:pt>
                <c:pt idx="4">
                  <c:v>16.482852239077193</c:v>
                </c:pt>
                <c:pt idx="5">
                  <c:v>20.60356529884649</c:v>
                </c:pt>
                <c:pt idx="6">
                  <c:v>24.724278358615788</c:v>
                </c:pt>
                <c:pt idx="7">
                  <c:v>28.844991418385085</c:v>
                </c:pt>
                <c:pt idx="8">
                  <c:v>32.965704478154386</c:v>
                </c:pt>
                <c:pt idx="9">
                  <c:v>37.086417537923687</c:v>
                </c:pt>
                <c:pt idx="10">
                  <c:v>41.207130597692988</c:v>
                </c:pt>
                <c:pt idx="11">
                  <c:v>45.327843657462289</c:v>
                </c:pt>
                <c:pt idx="12">
                  <c:v>49.44855671723159</c:v>
                </c:pt>
                <c:pt idx="13">
                  <c:v>53.569269777000891</c:v>
                </c:pt>
                <c:pt idx="14">
                  <c:v>57.689982836770191</c:v>
                </c:pt>
                <c:pt idx="15">
                  <c:v>61.810695896539492</c:v>
                </c:pt>
                <c:pt idx="16">
                  <c:v>65.931408956308786</c:v>
                </c:pt>
                <c:pt idx="17">
                  <c:v>70.052122016078087</c:v>
                </c:pt>
                <c:pt idx="18">
                  <c:v>74.172835075847388</c:v>
                </c:pt>
                <c:pt idx="19">
                  <c:v>78.293548135616689</c:v>
                </c:pt>
                <c:pt idx="20">
                  <c:v>82.41426119538599</c:v>
                </c:pt>
                <c:pt idx="21">
                  <c:v>86.534974255155291</c:v>
                </c:pt>
                <c:pt idx="22">
                  <c:v>90.655687314924592</c:v>
                </c:pt>
                <c:pt idx="23">
                  <c:v>94.776400374693893</c:v>
                </c:pt>
                <c:pt idx="24">
                  <c:v>98.897113434463193</c:v>
                </c:pt>
                <c:pt idx="25">
                  <c:v>103.01782649423249</c:v>
                </c:pt>
                <c:pt idx="26">
                  <c:v>107.1385395540018</c:v>
                </c:pt>
                <c:pt idx="27">
                  <c:v>111.2592526137711</c:v>
                </c:pt>
                <c:pt idx="28">
                  <c:v>115.3799656735404</c:v>
                </c:pt>
                <c:pt idx="29">
                  <c:v>119.5006787333097</c:v>
                </c:pt>
                <c:pt idx="30">
                  <c:v>123.621391793079</c:v>
                </c:pt>
                <c:pt idx="31">
                  <c:v>127.7421048528483</c:v>
                </c:pt>
                <c:pt idx="32">
                  <c:v>131.8628179126176</c:v>
                </c:pt>
                <c:pt idx="33">
                  <c:v>135.98353097238689</c:v>
                </c:pt>
                <c:pt idx="34">
                  <c:v>140.10424403215617</c:v>
                </c:pt>
                <c:pt idx="35">
                  <c:v>144.22495709192543</c:v>
                </c:pt>
              </c:numCache>
            </c:numRef>
          </c:xVal>
          <c:yVal>
            <c:numRef>
              <c:f>Model!$DQ$5:$DQ$40</c:f>
              <c:numCache>
                <c:formatCode>0.0</c:formatCode>
                <c:ptCount val="36"/>
                <c:pt idx="0">
                  <c:v>131.03706976733503</c:v>
                </c:pt>
                <c:pt idx="1">
                  <c:v>131.0350322539521</c:v>
                </c:pt>
                <c:pt idx="2">
                  <c:v>131.02076921669888</c:v>
                </c:pt>
                <c:pt idx="3">
                  <c:v>130.9820513443465</c:v>
                </c:pt>
                <c:pt idx="4">
                  <c:v>130.90663695462479</c:v>
                </c:pt>
                <c:pt idx="5">
                  <c:v>130.78225766895474</c:v>
                </c:pt>
                <c:pt idx="6">
                  <c:v>130.59659822705598</c:v>
                </c:pt>
                <c:pt idx="7">
                  <c:v>130.33727024668917</c:v>
                </c:pt>
                <c:pt idx="8">
                  <c:v>129.9917796072987</c:v>
                </c:pt>
                <c:pt idx="9">
                  <c:v>129.54748697057755</c:v>
                </c:pt>
                <c:pt idx="10">
                  <c:v>128.9915607382186</c:v>
                </c:pt>
                <c:pt idx="11">
                  <c:v>128.31092147553636</c:v>
                </c:pt>
                <c:pt idx="12">
                  <c:v>127.49217648171371</c:v>
                </c:pt>
                <c:pt idx="13">
                  <c:v>126.52154273759072</c:v>
                </c:pt>
                <c:pt idx="14">
                  <c:v>125.38475587290455</c:v>
                </c:pt>
                <c:pt idx="15">
                  <c:v>124.06696201225954</c:v>
                </c:pt>
                <c:pt idx="16">
                  <c:v>122.55258830243119</c:v>
                </c:pt>
                <c:pt idx="17">
                  <c:v>120.82518647253578</c:v>
                </c:pt>
                <c:pt idx="18">
                  <c:v>118.8672417499522</c:v>
                </c:pt>
                <c:pt idx="19">
                  <c:v>116.6599365644346</c:v>
                </c:pt>
                <c:pt idx="20">
                  <c:v>114.18285426966884</c:v>
                </c:pt>
                <c:pt idx="21">
                  <c:v>111.4136018622937</c:v>
                </c:pt>
                <c:pt idx="22">
                  <c:v>108.32732115698126</c:v>
                </c:pt>
                <c:pt idx="23">
                  <c:v>104.896042966986</c:v>
                </c:pt>
                <c:pt idx="24">
                  <c:v>101.0878147605945</c:v>
                </c:pt>
                <c:pt idx="25">
                  <c:v>96.865491973282246</c:v>
                </c:pt>
                <c:pt idx="26">
                  <c:v>92.185012910954299</c:v>
                </c:pt>
                <c:pt idx="27">
                  <c:v>86.992848646276698</c:v>
                </c:pt>
                <c:pt idx="28">
                  <c:v>81.222070110245554</c:v>
                </c:pt>
                <c:pt idx="29">
                  <c:v>74.78595604459575</c:v>
                </c:pt>
                <c:pt idx="30">
                  <c:v>67.566886467806427</c:v>
                </c:pt>
                <c:pt idx="31">
                  <c:v>59.395258174556339</c:v>
                </c:pt>
                <c:pt idx="32">
                  <c:v>50.00417440621878</c:v>
                </c:pt>
                <c:pt idx="33">
                  <c:v>38.911766554991594</c:v>
                </c:pt>
                <c:pt idx="34">
                  <c:v>24.991058486889791</c:v>
                </c:pt>
                <c:pt idx="35">
                  <c:v>0</c:v>
                </c:pt>
              </c:numCache>
            </c:numRef>
          </c:yVal>
          <c:smooth val="1"/>
        </c:ser>
        <c:ser>
          <c:idx val="2"/>
          <c:order val="3"/>
          <c:tx>
            <c:v>Labor Constraint</c:v>
          </c:tx>
          <c:spPr>
            <a:ln w="12700">
              <a:solidFill>
                <a:schemeClr val="tx1"/>
              </a:solidFill>
            </a:ln>
          </c:spPr>
          <c:marker>
            <c:symbol val="none"/>
          </c:marker>
          <c:xVal>
            <c:numRef>
              <c:f>Model!$AM$5:$AM$6</c:f>
              <c:numCache>
                <c:formatCode>0.00</c:formatCode>
                <c:ptCount val="2"/>
                <c:pt idx="0" formatCode="General">
                  <c:v>0</c:v>
                </c:pt>
                <c:pt idx="1">
                  <c:v>-100</c:v>
                </c:pt>
              </c:numCache>
            </c:numRef>
          </c:xVal>
          <c:yVal>
            <c:numRef>
              <c:f>Model!$AN$5:$AN$6</c:f>
              <c:numCache>
                <c:formatCode>General</c:formatCode>
                <c:ptCount val="2"/>
                <c:pt idx="0" formatCode="0.00">
                  <c:v>-100</c:v>
                </c:pt>
                <c:pt idx="1">
                  <c:v>0</c:v>
                </c:pt>
              </c:numCache>
            </c:numRef>
          </c:yVal>
          <c:smooth val="1"/>
        </c:ser>
        <c:ser>
          <c:idx val="3"/>
          <c:order val="4"/>
          <c:tx>
            <c:v>X Total Product</c:v>
          </c:tx>
          <c:spPr>
            <a:ln w="12700">
              <a:solidFill>
                <a:srgbClr val="0070C0"/>
              </a:solidFill>
            </a:ln>
          </c:spPr>
          <c:marker>
            <c:symbol val="none"/>
          </c:marker>
          <c:xVal>
            <c:numRef>
              <c:f>Model!$AQ$5:$AQ$40</c:f>
              <c:numCache>
                <c:formatCode>General</c:formatCode>
                <c:ptCount val="36"/>
                <c:pt idx="0">
                  <c:v>0</c:v>
                </c:pt>
                <c:pt idx="1">
                  <c:v>44.091113839091079</c:v>
                </c:pt>
                <c:pt idx="2">
                  <c:v>55.551322441749022</c:v>
                </c:pt>
                <c:pt idx="3">
                  <c:v>63.590389993461557</c:v>
                </c:pt>
                <c:pt idx="4">
                  <c:v>69.990280497091291</c:v>
                </c:pt>
                <c:pt idx="5">
                  <c:v>75.394744135119325</c:v>
                </c:pt>
                <c:pt idx="6">
                  <c:v>80.1188709274888</c:v>
                </c:pt>
                <c:pt idx="7">
                  <c:v>84.343266556906187</c:v>
                </c:pt>
                <c:pt idx="8">
                  <c:v>88.182227690406819</c:v>
                </c:pt>
                <c:pt idx="9">
                  <c:v>91.713212650467597</c:v>
                </c:pt>
                <c:pt idx="10">
                  <c:v>94.991425191664405</c:v>
                </c:pt>
                <c:pt idx="11">
                  <c:v>98.057759364839285</c:v>
                </c:pt>
                <c:pt idx="12">
                  <c:v>100.94345198001808</c:v>
                </c:pt>
                <c:pt idx="13">
                  <c:v>103.67296540782732</c:v>
                </c:pt>
                <c:pt idx="14">
                  <c:v>106.26585695685091</c:v>
                </c:pt>
                <c:pt idx="15">
                  <c:v>108.7380373402769</c:v>
                </c:pt>
                <c:pt idx="16">
                  <c:v>111.10264489890014</c:v>
                </c:pt>
                <c:pt idx="17">
                  <c:v>113.37066934748501</c:v>
                </c:pt>
                <c:pt idx="18">
                  <c:v>115.55140717714849</c:v>
                </c:pt>
                <c:pt idx="19">
                  <c:v>117.65280088531236</c:v>
                </c:pt>
                <c:pt idx="20">
                  <c:v>119.6816961640226</c:v>
                </c:pt>
                <c:pt idx="21">
                  <c:v>121.64403995893048</c:v>
                </c:pt>
                <c:pt idx="22">
                  <c:v>123.5450351349961</c:v>
                </c:pt>
                <c:pt idx="23">
                  <c:v>125.38926277807799</c:v>
                </c:pt>
                <c:pt idx="24">
                  <c:v>127.18078000455411</c:v>
                </c:pt>
                <c:pt idx="25">
                  <c:v>128.92319899073095</c:v>
                </c:pt>
                <c:pt idx="26">
                  <c:v>130.6197514283806</c:v>
                </c:pt>
                <c:pt idx="27">
                  <c:v>132.2733415463367</c:v>
                </c:pt>
                <c:pt idx="28">
                  <c:v>133.88659007124087</c:v>
                </c:pt>
                <c:pt idx="29">
                  <c:v>135.46187094147899</c:v>
                </c:pt>
                <c:pt idx="30">
                  <c:v>137.0013421756004</c:v>
                </c:pt>
                <c:pt idx="31">
                  <c:v>138.50697198821587</c:v>
                </c:pt>
                <c:pt idx="32">
                  <c:v>139.98056101358802</c:v>
                </c:pt>
                <c:pt idx="33">
                  <c:v>141.42376131960467</c:v>
                </c:pt>
                <c:pt idx="34">
                  <c:v>142.83809275816839</c:v>
                </c:pt>
                <c:pt idx="35">
                  <c:v>144.22495709192543</c:v>
                </c:pt>
              </c:numCache>
            </c:numRef>
          </c:xVal>
          <c:yVal>
            <c:numRef>
              <c:f>Model!$AP$5:$AP$40</c:f>
              <c:numCache>
                <c:formatCode>0.0</c:formatCode>
                <c:ptCount val="36"/>
                <c:pt idx="0" formatCode="General">
                  <c:v>0</c:v>
                </c:pt>
                <c:pt idx="1">
                  <c:v>-2.8571428571428572</c:v>
                </c:pt>
                <c:pt idx="2">
                  <c:v>-5.7142857142857144</c:v>
                </c:pt>
                <c:pt idx="3">
                  <c:v>-8.5714285714285712</c:v>
                </c:pt>
                <c:pt idx="4">
                  <c:v>-11.428571428571429</c:v>
                </c:pt>
                <c:pt idx="5">
                  <c:v>-14.285714285714286</c:v>
                </c:pt>
                <c:pt idx="6">
                  <c:v>-17.142857142857142</c:v>
                </c:pt>
                <c:pt idx="7">
                  <c:v>-20</c:v>
                </c:pt>
                <c:pt idx="8">
                  <c:v>-22.857142857142858</c:v>
                </c:pt>
                <c:pt idx="9">
                  <c:v>-25.714285714285715</c:v>
                </c:pt>
                <c:pt idx="10">
                  <c:v>-28.571428571428573</c:v>
                </c:pt>
                <c:pt idx="11">
                  <c:v>-31.428571428571431</c:v>
                </c:pt>
                <c:pt idx="12">
                  <c:v>-34.285714285714285</c:v>
                </c:pt>
                <c:pt idx="13">
                  <c:v>-37.142857142857139</c:v>
                </c:pt>
                <c:pt idx="14">
                  <c:v>-39.999999999999993</c:v>
                </c:pt>
                <c:pt idx="15">
                  <c:v>-42.857142857142847</c:v>
                </c:pt>
                <c:pt idx="16">
                  <c:v>-45.714285714285701</c:v>
                </c:pt>
                <c:pt idx="17">
                  <c:v>-48.571428571428555</c:v>
                </c:pt>
                <c:pt idx="18">
                  <c:v>-51.428571428571409</c:v>
                </c:pt>
                <c:pt idx="19">
                  <c:v>-54.285714285714263</c:v>
                </c:pt>
                <c:pt idx="20">
                  <c:v>-57.142857142857117</c:v>
                </c:pt>
                <c:pt idx="21">
                  <c:v>-59.999999999999972</c:v>
                </c:pt>
                <c:pt idx="22">
                  <c:v>-62.857142857142826</c:v>
                </c:pt>
                <c:pt idx="23">
                  <c:v>-65.71428571428568</c:v>
                </c:pt>
                <c:pt idx="24">
                  <c:v>-68.571428571428541</c:v>
                </c:pt>
                <c:pt idx="25">
                  <c:v>-71.428571428571402</c:v>
                </c:pt>
                <c:pt idx="26">
                  <c:v>-74.285714285714263</c:v>
                </c:pt>
                <c:pt idx="27">
                  <c:v>-77.142857142857125</c:v>
                </c:pt>
                <c:pt idx="28">
                  <c:v>-79.999999999999986</c:v>
                </c:pt>
                <c:pt idx="29">
                  <c:v>-82.857142857142847</c:v>
                </c:pt>
                <c:pt idx="30">
                  <c:v>-85.714285714285708</c:v>
                </c:pt>
                <c:pt idx="31">
                  <c:v>-88.571428571428569</c:v>
                </c:pt>
                <c:pt idx="32">
                  <c:v>-91.428571428571431</c:v>
                </c:pt>
                <c:pt idx="33">
                  <c:v>-94.285714285714292</c:v>
                </c:pt>
                <c:pt idx="34">
                  <c:v>-97.142857142857153</c:v>
                </c:pt>
                <c:pt idx="35" formatCode="0.00">
                  <c:v>-100</c:v>
                </c:pt>
              </c:numCache>
            </c:numRef>
          </c:yVal>
          <c:smooth val="1"/>
        </c:ser>
        <c:ser>
          <c:idx val="5"/>
          <c:order val="5"/>
          <c:tx>
            <c:v>Y Total Product</c:v>
          </c:tx>
          <c:spPr>
            <a:ln w="12700">
              <a:solidFill>
                <a:srgbClr val="FF00FF"/>
              </a:solidFill>
            </a:ln>
          </c:spPr>
          <c:marker>
            <c:symbol val="none"/>
          </c:marker>
          <c:xVal>
            <c:numRef>
              <c:f>Model!$AS$5:$AS$40</c:f>
              <c:numCache>
                <c:formatCode>0.0</c:formatCode>
                <c:ptCount val="36"/>
                <c:pt idx="0" formatCode="General">
                  <c:v>0</c:v>
                </c:pt>
                <c:pt idx="1">
                  <c:v>-2.8571428571428572</c:v>
                </c:pt>
                <c:pt idx="2">
                  <c:v>-5.7142857142857144</c:v>
                </c:pt>
                <c:pt idx="3">
                  <c:v>-8.5714285714285712</c:v>
                </c:pt>
                <c:pt idx="4">
                  <c:v>-11.428571428571429</c:v>
                </c:pt>
                <c:pt idx="5">
                  <c:v>-14.285714285714286</c:v>
                </c:pt>
                <c:pt idx="6">
                  <c:v>-17.142857142857142</c:v>
                </c:pt>
                <c:pt idx="7">
                  <c:v>-20</c:v>
                </c:pt>
                <c:pt idx="8">
                  <c:v>-22.857142857142858</c:v>
                </c:pt>
                <c:pt idx="9">
                  <c:v>-25.714285714285715</c:v>
                </c:pt>
                <c:pt idx="10">
                  <c:v>-28.571428571428573</c:v>
                </c:pt>
                <c:pt idx="11">
                  <c:v>-31.428571428571431</c:v>
                </c:pt>
                <c:pt idx="12">
                  <c:v>-34.285714285714285</c:v>
                </c:pt>
                <c:pt idx="13">
                  <c:v>-37.142857142857139</c:v>
                </c:pt>
                <c:pt idx="14">
                  <c:v>-39.999999999999993</c:v>
                </c:pt>
                <c:pt idx="15">
                  <c:v>-42.857142857142847</c:v>
                </c:pt>
                <c:pt idx="16">
                  <c:v>-45.714285714285701</c:v>
                </c:pt>
                <c:pt idx="17">
                  <c:v>-48.571428571428555</c:v>
                </c:pt>
                <c:pt idx="18">
                  <c:v>-51.428571428571409</c:v>
                </c:pt>
                <c:pt idx="19">
                  <c:v>-54.285714285714263</c:v>
                </c:pt>
                <c:pt idx="20">
                  <c:v>-57.142857142857117</c:v>
                </c:pt>
                <c:pt idx="21">
                  <c:v>-59.999999999999972</c:v>
                </c:pt>
                <c:pt idx="22">
                  <c:v>-62.857142857142826</c:v>
                </c:pt>
                <c:pt idx="23">
                  <c:v>-65.71428571428568</c:v>
                </c:pt>
                <c:pt idx="24">
                  <c:v>-68.571428571428541</c:v>
                </c:pt>
                <c:pt idx="25">
                  <c:v>-71.428571428571402</c:v>
                </c:pt>
                <c:pt idx="26">
                  <c:v>-74.285714285714263</c:v>
                </c:pt>
                <c:pt idx="27">
                  <c:v>-77.142857142857125</c:v>
                </c:pt>
                <c:pt idx="28">
                  <c:v>-79.999999999999986</c:v>
                </c:pt>
                <c:pt idx="29">
                  <c:v>-82.857142857142847</c:v>
                </c:pt>
                <c:pt idx="30">
                  <c:v>-85.714285714285708</c:v>
                </c:pt>
                <c:pt idx="31">
                  <c:v>-88.571428571428569</c:v>
                </c:pt>
                <c:pt idx="32">
                  <c:v>-91.428571428571431</c:v>
                </c:pt>
                <c:pt idx="33">
                  <c:v>-94.285714285714292</c:v>
                </c:pt>
                <c:pt idx="34">
                  <c:v>-97.142857142857153</c:v>
                </c:pt>
                <c:pt idx="35" formatCode="0.00">
                  <c:v>-100</c:v>
                </c:pt>
              </c:numCache>
            </c:numRef>
          </c:xVal>
          <c:yVal>
            <c:numRef>
              <c:f>Model!$AR$5:$AR$40</c:f>
              <c:numCache>
                <c:formatCode>General</c:formatCode>
                <c:ptCount val="36"/>
                <c:pt idx="0">
                  <c:v>0</c:v>
                </c:pt>
                <c:pt idx="1">
                  <c:v>12.246598407170382</c:v>
                </c:pt>
                <c:pt idx="2">
                  <c:v>19.440263195023505</c:v>
                </c:pt>
                <c:pt idx="3">
                  <c:v>25.473951235101197</c:v>
                </c:pt>
                <c:pt idx="4">
                  <c:v>30.859494247031989</c:v>
                </c:pt>
                <c:pt idx="5">
                  <c:v>35.809270977256716</c:v>
                </c:pt>
                <c:pt idx="6">
                  <c:v>40.437376989320562</c:v>
                </c:pt>
                <c:pt idx="7">
                  <c:v>44.814047482623614</c:v>
                </c:pt>
                <c:pt idx="8">
                  <c:v>48.986393632077018</c:v>
                </c:pt>
                <c:pt idx="9">
                  <c:v>52.987953875287502</c:v>
                </c:pt>
                <c:pt idx="10">
                  <c:v>56.843674420825003</c:v>
                </c:pt>
                <c:pt idx="11">
                  <c:v>60.572746609056573</c:v>
                </c:pt>
                <c:pt idx="12">
                  <c:v>64.190334773165205</c:v>
                </c:pt>
                <c:pt idx="13">
                  <c:v>67.708684832592382</c:v>
                </c:pt>
                <c:pt idx="14">
                  <c:v>71.137866118513202</c:v>
                </c:pt>
                <c:pt idx="15">
                  <c:v>74.486285277801485</c:v>
                </c:pt>
                <c:pt idx="16">
                  <c:v>77.761052785483983</c:v>
                </c:pt>
                <c:pt idx="17">
                  <c:v>80.968250890118227</c:v>
                </c:pt>
                <c:pt idx="18">
                  <c:v>84.113133725217253</c:v>
                </c:pt>
                <c:pt idx="19">
                  <c:v>87.200279564555643</c:v>
                </c:pt>
                <c:pt idx="20">
                  <c:v>90.233708575440289</c:v>
                </c:pt>
                <c:pt idx="21">
                  <c:v>93.216975217498913</c:v>
                </c:pt>
                <c:pt idx="22">
                  <c:v>96.153241690041114</c:v>
                </c:pt>
                <c:pt idx="23">
                  <c:v>99.045336997112202</c:v>
                </c:pt>
                <c:pt idx="24">
                  <c:v>101.89580494746764</c:v>
                </c:pt>
                <c:pt idx="25">
                  <c:v>104.70694353558713</c:v>
                </c:pt>
                <c:pt idx="26">
                  <c:v>107.48083753312378</c:v>
                </c:pt>
                <c:pt idx="27">
                  <c:v>110.21938567664229</c:v>
                </c:pt>
                <c:pt idx="28">
                  <c:v>112.92432351390987</c:v>
                </c:pt>
                <c:pt idx="29">
                  <c:v>115.59724273180137</c:v>
                </c:pt>
                <c:pt idx="30">
                  <c:v>118.23960760991743</c:v>
                </c:pt>
                <c:pt idx="31">
                  <c:v>120.85276910861853</c:v>
                </c:pt>
                <c:pt idx="32">
                  <c:v>123.43797699668406</c:v>
                </c:pt>
                <c:pt idx="33">
                  <c:v>125.99639034393462</c:v>
                </c:pt>
                <c:pt idx="34">
                  <c:v>128.52908664196849</c:v>
                </c:pt>
                <c:pt idx="35">
                  <c:v>131.03706976733503</c:v>
                </c:pt>
              </c:numCache>
            </c:numRef>
          </c:yVal>
          <c:smooth val="1"/>
        </c:ser>
        <c:ser>
          <c:idx val="6"/>
          <c:order val="6"/>
          <c:tx>
            <c:v>Lines</c:v>
          </c:tx>
          <c:spPr>
            <a:ln w="9525">
              <a:solidFill>
                <a:schemeClr val="bg1">
                  <a:lumMod val="50000"/>
                </a:schemeClr>
              </a:solidFill>
              <a:prstDash val="dash"/>
            </a:ln>
          </c:spPr>
          <c:marker>
            <c:symbol val="circle"/>
            <c:size val="5"/>
            <c:spPr>
              <a:solidFill>
                <a:schemeClr val="tx1"/>
              </a:solidFill>
            </c:spPr>
          </c:marker>
          <c:xVal>
            <c:numRef>
              <c:f>Model!$AM$13:$AM$17</c:f>
              <c:numCache>
                <c:formatCode>0.00</c:formatCode>
                <c:ptCount val="5"/>
                <c:pt idx="0">
                  <c:v>100.00000003831298</c:v>
                </c:pt>
                <c:pt idx="1">
                  <c:v>100.00000003831298</c:v>
                </c:pt>
                <c:pt idx="2">
                  <c:v>-66.666666663452588</c:v>
                </c:pt>
                <c:pt idx="3">
                  <c:v>-66.666666663452588</c:v>
                </c:pt>
                <c:pt idx="4">
                  <c:v>100.00000003831298</c:v>
                </c:pt>
              </c:numCache>
            </c:numRef>
          </c:xVal>
          <c:yVal>
            <c:numRef>
              <c:f>Model!$AN$13:$AN$17</c:f>
              <c:numCache>
                <c:formatCode>0.00</c:formatCode>
                <c:ptCount val="5"/>
                <c:pt idx="0">
                  <c:v>100.00000003884968</c:v>
                </c:pt>
                <c:pt idx="1">
                  <c:v>-33.333333336547405</c:v>
                </c:pt>
                <c:pt idx="2">
                  <c:v>-33.333333336547405</c:v>
                </c:pt>
                <c:pt idx="3">
                  <c:v>100.00000003884968</c:v>
                </c:pt>
                <c:pt idx="4">
                  <c:v>100.00000003884968</c:v>
                </c:pt>
              </c:numCache>
            </c:numRef>
          </c:yVal>
        </c:ser>
        <c:ser>
          <c:idx val="7"/>
          <c:order val="7"/>
          <c:tx>
            <c:v>cdot</c:v>
          </c:tx>
          <c:marker>
            <c:symbol val="circle"/>
            <c:size val="5"/>
            <c:spPr>
              <a:solidFill>
                <a:schemeClr val="tx1"/>
              </a:solidFill>
              <a:ln>
                <a:solidFill>
                  <a:schemeClr val="bg1">
                    <a:lumMod val="50000"/>
                  </a:schemeClr>
                </a:solidFill>
              </a:ln>
            </c:spPr>
          </c:marker>
          <c:xVal>
            <c:numRef>
              <c:f>Model!$DM$5</c:f>
              <c:numCache>
                <c:formatCode>0.0</c:formatCode>
                <c:ptCount val="1"/>
                <c:pt idx="0">
                  <c:v>100.00000003858133</c:v>
                </c:pt>
              </c:numCache>
            </c:numRef>
          </c:xVal>
          <c:yVal>
            <c:numRef>
              <c:f>Model!$DN$5</c:f>
              <c:numCache>
                <c:formatCode>0.0</c:formatCode>
                <c:ptCount val="1"/>
                <c:pt idx="0">
                  <c:v>100.00000003858133</c:v>
                </c:pt>
              </c:numCache>
            </c:numRef>
          </c:yVal>
          <c:smooth val="1"/>
        </c:ser>
        <c:axId val="141379072"/>
        <c:axId val="141381632"/>
      </c:scatterChart>
      <c:valAx>
        <c:axId val="141379072"/>
        <c:scaling>
          <c:orientation val="minMax"/>
          <c:max val="200"/>
          <c:min val="-200"/>
        </c:scaling>
        <c:axPos val="b"/>
        <c:title>
          <c:tx>
            <c:rich>
              <a:bodyPr/>
              <a:lstStyle/>
              <a:p>
                <a:pPr>
                  <a:defRPr sz="975" b="1" i="0" u="none" strike="noStrike" baseline="0">
                    <a:solidFill>
                      <a:srgbClr val="000000"/>
                    </a:solidFill>
                    <a:latin typeface="Arial"/>
                    <a:ea typeface="Arial"/>
                    <a:cs typeface="Arial"/>
                  </a:defRPr>
                </a:pPr>
                <a:r>
                  <a:rPr lang="en-US"/>
                  <a:t>&lt;-</a:t>
                </a:r>
                <a:r>
                  <a:rPr lang="en-US" baseline="0"/>
                  <a:t> Labor in Y | </a:t>
                </a:r>
                <a:r>
                  <a:rPr lang="en-US"/>
                  <a:t>Quantity of X -&gt;</a:t>
                </a:r>
              </a:p>
            </c:rich>
          </c:tx>
          <c:layout>
            <c:manualLayout>
              <c:xMode val="edge"/>
              <c:yMode val="edge"/>
              <c:x val="0.36172132159950593"/>
              <c:y val="0.94087005081811581"/>
            </c:manualLayout>
          </c:layout>
          <c:spPr>
            <a:noFill/>
            <a:ln w="25400">
              <a:noFill/>
            </a:ln>
          </c:spPr>
        </c:title>
        <c:numFmt formatCode="0" sourceLinked="0"/>
        <c:tickLblPos val="nextTo"/>
        <c:spPr>
          <a:ln w="25400">
            <a:solidFill>
              <a:srgbClr val="000000"/>
            </a:solidFill>
            <a:prstDash val="solid"/>
          </a:ln>
        </c:spPr>
        <c:txPr>
          <a:bodyPr rot="0" vert="horz"/>
          <a:lstStyle/>
          <a:p>
            <a:pPr>
              <a:defRPr sz="975" b="0" i="0" u="none" strike="noStrike" baseline="0">
                <a:solidFill>
                  <a:srgbClr val="000000"/>
                </a:solidFill>
                <a:latin typeface="Arial"/>
                <a:ea typeface="Arial"/>
                <a:cs typeface="Arial"/>
              </a:defRPr>
            </a:pPr>
            <a:endParaRPr lang="en-US"/>
          </a:p>
        </c:txPr>
        <c:crossAx val="141381632"/>
        <c:crosses val="autoZero"/>
        <c:crossBetween val="midCat"/>
        <c:majorUnit val="50"/>
      </c:valAx>
      <c:valAx>
        <c:axId val="141381632"/>
        <c:scaling>
          <c:orientation val="minMax"/>
          <c:max val="200"/>
          <c:min val="-200"/>
        </c:scaling>
        <c:axPos val="l"/>
        <c:majorGridlines>
          <c:spPr>
            <a:ln w="3175">
              <a:solidFill>
                <a:srgbClr val="FFFFFF"/>
              </a:solidFill>
              <a:prstDash val="solid"/>
            </a:ln>
          </c:spPr>
        </c:majorGridlines>
        <c:title>
          <c:tx>
            <c:rich>
              <a:bodyPr/>
              <a:lstStyle/>
              <a:p>
                <a:pPr>
                  <a:defRPr sz="975" b="1" i="0" u="none" strike="noStrike" baseline="0">
                    <a:solidFill>
                      <a:srgbClr val="000000"/>
                    </a:solidFill>
                    <a:latin typeface="Arial"/>
                    <a:ea typeface="Arial"/>
                    <a:cs typeface="Arial"/>
                  </a:defRPr>
                </a:pPr>
                <a:r>
                  <a:rPr lang="en-US"/>
                  <a:t>&lt;- Labor in X | Quantity of Y -&gt;</a:t>
                </a:r>
              </a:p>
            </c:rich>
          </c:tx>
          <c:layout>
            <c:manualLayout>
              <c:xMode val="edge"/>
              <c:yMode val="edge"/>
              <c:x val="8.7437085070248572E-3"/>
              <c:y val="0.3324543474618864"/>
            </c:manualLayout>
          </c:layout>
          <c:spPr>
            <a:noFill/>
            <a:ln w="25400">
              <a:noFill/>
            </a:ln>
          </c:spPr>
        </c:title>
        <c:numFmt formatCode="0" sourceLinked="0"/>
        <c:tickLblPos val="nextTo"/>
        <c:spPr>
          <a:ln w="25400">
            <a:solidFill>
              <a:srgbClr val="000000"/>
            </a:solidFill>
            <a:prstDash val="solid"/>
          </a:ln>
        </c:spPr>
        <c:txPr>
          <a:bodyPr rot="0" vert="horz"/>
          <a:lstStyle/>
          <a:p>
            <a:pPr>
              <a:defRPr sz="975" b="0" i="0" u="none" strike="noStrike" baseline="0">
                <a:solidFill>
                  <a:srgbClr val="000000"/>
                </a:solidFill>
                <a:latin typeface="Arial"/>
                <a:ea typeface="Arial"/>
                <a:cs typeface="Arial"/>
              </a:defRPr>
            </a:pPr>
            <a:endParaRPr lang="en-US"/>
          </a:p>
        </c:txPr>
        <c:crossAx val="141379072"/>
        <c:crosses val="autoZero"/>
        <c:crossBetween val="midCat"/>
        <c:majorUnit val="50"/>
      </c:valAx>
      <c:spPr>
        <a:solidFill>
          <a:srgbClr val="FFFFFF"/>
        </a:solidFill>
        <a:ln w="25400">
          <a:noFill/>
        </a:ln>
      </c:spPr>
    </c:plotArea>
    <c:legend>
      <c:legendPos val="t"/>
      <c:legendEntry>
        <c:idx val="6"/>
        <c:delete val="1"/>
      </c:legendEntry>
      <c:legendEntry>
        <c:idx val="7"/>
        <c:delete val="1"/>
      </c:legendEntry>
      <c:layout>
        <c:manualLayout>
          <c:xMode val="edge"/>
          <c:yMode val="edge"/>
          <c:wMode val="edge"/>
          <c:hMode val="edge"/>
          <c:x val="0.12361648911533117"/>
          <c:y val="1.1992330745890806E-2"/>
          <c:w val="0.89167901806391847"/>
          <c:h val="6.1263937752461792E-2"/>
        </c:manualLayout>
      </c:layout>
      <c:spPr>
        <a:solidFill>
          <a:srgbClr val="FFFFFF"/>
        </a:solidFill>
        <a:ln w="3175">
          <a:solidFill>
            <a:srgbClr val="000000"/>
          </a:solidFill>
          <a:prstDash val="solid"/>
        </a:ln>
      </c:spPr>
      <c:txPr>
        <a:bodyPr/>
        <a:lstStyle/>
        <a:p>
          <a:pPr>
            <a:defRPr sz="735" b="0" i="0" u="none" strike="noStrike" baseline="0">
              <a:solidFill>
                <a:srgbClr val="000000"/>
              </a:solidFill>
              <a:latin typeface="Arial"/>
              <a:ea typeface="Arial"/>
              <a:cs typeface="Arial"/>
            </a:defRPr>
          </a:pPr>
          <a:endParaRPr lang="en-US"/>
        </a:p>
      </c:txPr>
    </c:legend>
    <c:dispBlanksAs val="gap"/>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0000000000001" r="0.750000000000001" t="1" header="0.5" footer="0.5"/>
    <c:pageSetup/>
  </c:printSettings>
</c:chartSpac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editAs="oneCell">
    <xdr:from>
      <xdr:col>2</xdr:col>
      <xdr:colOff>609600</xdr:colOff>
      <xdr:row>6</xdr:row>
      <xdr:rowOff>95250</xdr:rowOff>
    </xdr:from>
    <xdr:to>
      <xdr:col>19</xdr:col>
      <xdr:colOff>390525</xdr:colOff>
      <xdr:row>35</xdr:row>
      <xdr:rowOff>123825</xdr:rowOff>
    </xdr:to>
    <xdr:pic>
      <xdr:nvPicPr>
        <xdr:cNvPr id="242855" name="Picture 1"/>
        <xdr:cNvPicPr>
          <a:picLocks noChangeAspect="1" noChangeArrowheads="1"/>
        </xdr:cNvPicPr>
      </xdr:nvPicPr>
      <xdr:blipFill>
        <a:blip xmlns:r="http://schemas.openxmlformats.org/officeDocument/2006/relationships" r:embed="rId1" cstate="print"/>
        <a:srcRect/>
        <a:stretch>
          <a:fillRect/>
        </a:stretch>
      </xdr:blipFill>
      <xdr:spPr bwMode="auto">
        <a:xfrm>
          <a:off x="1828800" y="1066800"/>
          <a:ext cx="10144125" cy="4724400"/>
        </a:xfrm>
        <a:prstGeom prst="rect">
          <a:avLst/>
        </a:prstGeom>
        <a:noFill/>
        <a:ln w="1">
          <a:noFill/>
          <a:miter lim="800000"/>
          <a:headEnd/>
          <a:tailEnd/>
        </a:ln>
      </xdr:spPr>
    </xdr:pic>
    <xdr:clientData/>
  </xdr:twoCellAnchor>
  <xdr:twoCellAnchor>
    <xdr:from>
      <xdr:col>0</xdr:col>
      <xdr:colOff>57150</xdr:colOff>
      <xdr:row>0</xdr:row>
      <xdr:rowOff>47625</xdr:rowOff>
    </xdr:from>
    <xdr:to>
      <xdr:col>2</xdr:col>
      <xdr:colOff>461211</xdr:colOff>
      <xdr:row>5</xdr:row>
      <xdr:rowOff>157664</xdr:rowOff>
    </xdr:to>
    <xdr:sp macro="" textlink="">
      <xdr:nvSpPr>
        <xdr:cNvPr id="41" name="Rounded Rectangle 40"/>
        <xdr:cNvSpPr/>
      </xdr:nvSpPr>
      <xdr:spPr>
        <a:xfrm>
          <a:off x="57150" y="47625"/>
          <a:ext cx="1623261" cy="935539"/>
        </a:xfrm>
        <a:prstGeom prst="roundRect">
          <a:avLst/>
        </a:prstGeom>
      </xdr:spPr>
      <xdr:style>
        <a:lnRef idx="1">
          <a:schemeClr val="accent1"/>
        </a:lnRef>
        <a:fillRef idx="2">
          <a:schemeClr val="accent1"/>
        </a:fillRef>
        <a:effectRef idx="1">
          <a:schemeClr val="accent1"/>
        </a:effectRef>
        <a:fontRef idx="minor">
          <a:schemeClr val="dk1"/>
        </a:fontRef>
      </xdr:style>
      <xdr:txBody>
        <a:bodyPr vertOverflow="clip" rtlCol="0" anchor="ctr"/>
        <a:lstStyle/>
        <a:p>
          <a:pPr algn="ctr"/>
          <a:r>
            <a:rPr lang="en-US" sz="1100"/>
            <a:t>Optimal</a:t>
          </a:r>
          <a:r>
            <a:rPr lang="en-US" sz="1100" baseline="0"/>
            <a:t> labor use levels.</a:t>
          </a:r>
          <a:endParaRPr lang="en-US" sz="1100"/>
        </a:p>
      </xdr:txBody>
    </xdr:sp>
    <xdr:clientData/>
  </xdr:twoCellAnchor>
  <xdr:twoCellAnchor>
    <xdr:from>
      <xdr:col>0</xdr:col>
      <xdr:colOff>47625</xdr:colOff>
      <xdr:row>20</xdr:row>
      <xdr:rowOff>118895</xdr:rowOff>
    </xdr:from>
    <xdr:to>
      <xdr:col>2</xdr:col>
      <xdr:colOff>451686</xdr:colOff>
      <xdr:row>24</xdr:row>
      <xdr:rowOff>28575</xdr:rowOff>
    </xdr:to>
    <xdr:sp macro="" textlink="">
      <xdr:nvSpPr>
        <xdr:cNvPr id="42" name="Rounded Rectangle 41"/>
        <xdr:cNvSpPr/>
      </xdr:nvSpPr>
      <xdr:spPr>
        <a:xfrm>
          <a:off x="47625" y="3420895"/>
          <a:ext cx="1623261" cy="570080"/>
        </a:xfrm>
        <a:prstGeom prst="roundRect">
          <a:avLst/>
        </a:prstGeom>
      </xdr:spPr>
      <xdr:style>
        <a:lnRef idx="1">
          <a:schemeClr val="accent2"/>
        </a:lnRef>
        <a:fillRef idx="2">
          <a:schemeClr val="accent2"/>
        </a:fillRef>
        <a:effectRef idx="1">
          <a:schemeClr val="accent2"/>
        </a:effectRef>
        <a:fontRef idx="minor">
          <a:schemeClr val="dk1"/>
        </a:fontRef>
      </xdr:style>
      <xdr:txBody>
        <a:bodyPr vertOverflow="clip" rtlCol="0" anchor="ctr"/>
        <a:lstStyle/>
        <a:p>
          <a:pPr algn="ctr"/>
          <a:r>
            <a:rPr lang="en-US" sz="1100"/>
            <a:t>World prices (change with spinners).</a:t>
          </a:r>
        </a:p>
      </xdr:txBody>
    </xdr:sp>
    <xdr:clientData/>
  </xdr:twoCellAnchor>
  <xdr:twoCellAnchor>
    <xdr:from>
      <xdr:col>8</xdr:col>
      <xdr:colOff>561975</xdr:colOff>
      <xdr:row>0</xdr:row>
      <xdr:rowOff>47625</xdr:rowOff>
    </xdr:from>
    <xdr:to>
      <xdr:col>11</xdr:col>
      <xdr:colOff>356436</xdr:colOff>
      <xdr:row>5</xdr:row>
      <xdr:rowOff>157664</xdr:rowOff>
    </xdr:to>
    <xdr:sp macro="" textlink="">
      <xdr:nvSpPr>
        <xdr:cNvPr id="43" name="Rounded Rectangle 42"/>
        <xdr:cNvSpPr/>
      </xdr:nvSpPr>
      <xdr:spPr>
        <a:xfrm>
          <a:off x="5438775" y="47625"/>
          <a:ext cx="1623261" cy="935539"/>
        </a:xfrm>
        <a:prstGeom prst="roundRect">
          <a:avLst/>
        </a:prstGeom>
      </xdr:spPr>
      <xdr:style>
        <a:lnRef idx="1">
          <a:schemeClr val="accent1"/>
        </a:lnRef>
        <a:fillRef idx="2">
          <a:schemeClr val="accent1"/>
        </a:fillRef>
        <a:effectRef idx="1">
          <a:schemeClr val="accent1"/>
        </a:effectRef>
        <a:fontRef idx="minor">
          <a:schemeClr val="dk1"/>
        </a:fontRef>
      </xdr:style>
      <xdr:txBody>
        <a:bodyPr vertOverflow="clip" rtlCol="0" anchor="ctr"/>
        <a:lstStyle/>
        <a:p>
          <a:pPr algn="ctr"/>
          <a:r>
            <a:rPr lang="en-US" sz="1100"/>
            <a:t>Unit value isoquant diagram (shows the solution for unit factor demands).</a:t>
          </a:r>
        </a:p>
      </xdr:txBody>
    </xdr:sp>
    <xdr:clientData/>
  </xdr:twoCellAnchor>
  <xdr:twoCellAnchor>
    <xdr:from>
      <xdr:col>12</xdr:col>
      <xdr:colOff>438150</xdr:colOff>
      <xdr:row>0</xdr:row>
      <xdr:rowOff>47625</xdr:rowOff>
    </xdr:from>
    <xdr:to>
      <xdr:col>15</xdr:col>
      <xdr:colOff>232611</xdr:colOff>
      <xdr:row>5</xdr:row>
      <xdr:rowOff>157664</xdr:rowOff>
    </xdr:to>
    <xdr:sp macro="" textlink="">
      <xdr:nvSpPr>
        <xdr:cNvPr id="44" name="Rounded Rectangle 43"/>
        <xdr:cNvSpPr/>
      </xdr:nvSpPr>
      <xdr:spPr>
        <a:xfrm>
          <a:off x="7753350" y="47625"/>
          <a:ext cx="1623261" cy="935539"/>
        </a:xfrm>
        <a:prstGeom prst="roundRect">
          <a:avLst/>
        </a:prstGeom>
      </xdr:spPr>
      <xdr:style>
        <a:lnRef idx="1">
          <a:schemeClr val="accent1"/>
        </a:lnRef>
        <a:fillRef idx="2">
          <a:schemeClr val="accent1"/>
        </a:fillRef>
        <a:effectRef idx="1">
          <a:schemeClr val="accent1"/>
        </a:effectRef>
        <a:fontRef idx="minor">
          <a:schemeClr val="dk1"/>
        </a:fontRef>
      </xdr:style>
      <xdr:txBody>
        <a:bodyPr vertOverflow="clip" rtlCol="0" anchor="ctr"/>
        <a:lstStyle/>
        <a:p>
          <a:pPr algn="ctr"/>
          <a:r>
            <a:rPr lang="en-US" sz="1100"/>
            <a:t>Isoprice diagram (shows the solution</a:t>
          </a:r>
          <a:r>
            <a:rPr lang="en-US" sz="1100" baseline="0"/>
            <a:t> for factor prices).</a:t>
          </a:r>
          <a:endParaRPr lang="en-US" sz="1100"/>
        </a:p>
      </xdr:txBody>
    </xdr:sp>
    <xdr:clientData/>
  </xdr:twoCellAnchor>
  <xdr:twoCellAnchor>
    <xdr:from>
      <xdr:col>16</xdr:col>
      <xdr:colOff>371475</xdr:colOff>
      <xdr:row>0</xdr:row>
      <xdr:rowOff>38100</xdr:rowOff>
    </xdr:from>
    <xdr:to>
      <xdr:col>19</xdr:col>
      <xdr:colOff>165936</xdr:colOff>
      <xdr:row>5</xdr:row>
      <xdr:rowOff>141789</xdr:rowOff>
    </xdr:to>
    <xdr:sp macro="" textlink="">
      <xdr:nvSpPr>
        <xdr:cNvPr id="45" name="Rounded Rectangle 44"/>
        <xdr:cNvSpPr/>
      </xdr:nvSpPr>
      <xdr:spPr>
        <a:xfrm>
          <a:off x="10125075" y="38100"/>
          <a:ext cx="1623261" cy="929189"/>
        </a:xfrm>
        <a:prstGeom prst="roundRect">
          <a:avLst/>
        </a:prstGeom>
      </xdr:spPr>
      <xdr:style>
        <a:lnRef idx="1">
          <a:schemeClr val="accent1"/>
        </a:lnRef>
        <a:fillRef idx="2">
          <a:schemeClr val="accent1"/>
        </a:fillRef>
        <a:effectRef idx="1">
          <a:schemeClr val="accent1"/>
        </a:effectRef>
        <a:fontRef idx="minor">
          <a:schemeClr val="dk1"/>
        </a:fontRef>
      </xdr:style>
      <xdr:txBody>
        <a:bodyPr vertOverflow="clip" rtlCol="0" anchor="ctr"/>
        <a:lstStyle/>
        <a:p>
          <a:pPr algn="ctr"/>
          <a:r>
            <a:rPr lang="en-US" sz="1100"/>
            <a:t>Output isoquant diagram (shows the solution for total</a:t>
          </a:r>
          <a:r>
            <a:rPr lang="en-US" sz="1100" baseline="0"/>
            <a:t> factor demands).</a:t>
          </a:r>
          <a:endParaRPr lang="en-US" sz="1100"/>
        </a:p>
      </xdr:txBody>
    </xdr:sp>
    <xdr:clientData/>
  </xdr:twoCellAnchor>
  <xdr:twoCellAnchor>
    <xdr:from>
      <xdr:col>12</xdr:col>
      <xdr:colOff>6350</xdr:colOff>
      <xdr:row>36</xdr:row>
      <xdr:rowOff>79375</xdr:rowOff>
    </xdr:from>
    <xdr:to>
      <xdr:col>14</xdr:col>
      <xdr:colOff>410411</xdr:colOff>
      <xdr:row>42</xdr:row>
      <xdr:rowOff>27489</xdr:rowOff>
    </xdr:to>
    <xdr:sp macro="" textlink="">
      <xdr:nvSpPr>
        <xdr:cNvPr id="46" name="Rounded Rectangle 45"/>
        <xdr:cNvSpPr/>
      </xdr:nvSpPr>
      <xdr:spPr>
        <a:xfrm>
          <a:off x="7321550" y="6022975"/>
          <a:ext cx="1623261" cy="938714"/>
        </a:xfrm>
        <a:prstGeom prst="roundRect">
          <a:avLst/>
        </a:prstGeom>
      </xdr:spPr>
      <xdr:style>
        <a:lnRef idx="1">
          <a:schemeClr val="accent1"/>
        </a:lnRef>
        <a:fillRef idx="2">
          <a:schemeClr val="accent1"/>
        </a:fillRef>
        <a:effectRef idx="1">
          <a:schemeClr val="accent1"/>
        </a:effectRef>
        <a:fontRef idx="minor">
          <a:schemeClr val="dk1"/>
        </a:fontRef>
      </xdr:style>
      <xdr:txBody>
        <a:bodyPr vertOverflow="clip" rtlCol="0" anchor="ctr"/>
        <a:lstStyle/>
        <a:p>
          <a:pPr algn="ctr"/>
          <a:r>
            <a:rPr lang="en-US" sz="1100"/>
            <a:t>Labor</a:t>
          </a:r>
          <a:r>
            <a:rPr lang="en-US" sz="1100" baseline="0"/>
            <a:t> market diagram (shows labor allocation solution).</a:t>
          </a:r>
          <a:endParaRPr lang="en-US" sz="1100"/>
        </a:p>
      </xdr:txBody>
    </xdr:sp>
    <xdr:clientData/>
  </xdr:twoCellAnchor>
  <xdr:twoCellAnchor>
    <xdr:from>
      <xdr:col>14</xdr:col>
      <xdr:colOff>466725</xdr:colOff>
      <xdr:row>36</xdr:row>
      <xdr:rowOff>79375</xdr:rowOff>
    </xdr:from>
    <xdr:to>
      <xdr:col>17</xdr:col>
      <xdr:colOff>261186</xdr:colOff>
      <xdr:row>42</xdr:row>
      <xdr:rowOff>27489</xdr:rowOff>
    </xdr:to>
    <xdr:sp macro="" textlink="">
      <xdr:nvSpPr>
        <xdr:cNvPr id="47" name="Rounded Rectangle 46"/>
        <xdr:cNvSpPr/>
      </xdr:nvSpPr>
      <xdr:spPr>
        <a:xfrm>
          <a:off x="9001125" y="6022975"/>
          <a:ext cx="1623261" cy="938714"/>
        </a:xfrm>
        <a:prstGeom prst="roundRect">
          <a:avLst/>
        </a:prstGeom>
      </xdr:spPr>
      <xdr:style>
        <a:lnRef idx="1">
          <a:schemeClr val="accent1"/>
        </a:lnRef>
        <a:fillRef idx="2">
          <a:schemeClr val="accent1"/>
        </a:fillRef>
        <a:effectRef idx="1">
          <a:schemeClr val="accent1"/>
        </a:effectRef>
        <a:fontRef idx="minor">
          <a:schemeClr val="dk1"/>
        </a:fontRef>
      </xdr:style>
      <xdr:txBody>
        <a:bodyPr vertOverflow="clip" rtlCol="0" anchor="ctr"/>
        <a:lstStyle/>
        <a:p>
          <a:pPr algn="ctr"/>
          <a:r>
            <a:rPr lang="en-US" sz="1100"/>
            <a:t>Transformation</a:t>
          </a:r>
          <a:r>
            <a:rPr lang="en-US" sz="1100" baseline="0"/>
            <a:t> locus diagram (shows solution for production and consumption).</a:t>
          </a:r>
          <a:endParaRPr lang="en-US" sz="1100"/>
        </a:p>
      </xdr:txBody>
    </xdr:sp>
    <xdr:clientData/>
  </xdr:twoCellAnchor>
  <xdr:twoCellAnchor>
    <xdr:from>
      <xdr:col>17</xdr:col>
      <xdr:colOff>323850</xdr:colOff>
      <xdr:row>36</xdr:row>
      <xdr:rowOff>79375</xdr:rowOff>
    </xdr:from>
    <xdr:to>
      <xdr:col>20</xdr:col>
      <xdr:colOff>118311</xdr:colOff>
      <xdr:row>42</xdr:row>
      <xdr:rowOff>27489</xdr:rowOff>
    </xdr:to>
    <xdr:sp macro="" textlink="">
      <xdr:nvSpPr>
        <xdr:cNvPr id="48" name="Rounded Rectangle 47"/>
        <xdr:cNvSpPr/>
      </xdr:nvSpPr>
      <xdr:spPr>
        <a:xfrm>
          <a:off x="10687050" y="6022975"/>
          <a:ext cx="1623261" cy="938714"/>
        </a:xfrm>
        <a:prstGeom prst="roundRect">
          <a:avLst/>
        </a:prstGeom>
      </xdr:spPr>
      <xdr:style>
        <a:lnRef idx="1">
          <a:schemeClr val="accent1"/>
        </a:lnRef>
        <a:fillRef idx="2">
          <a:schemeClr val="accent1"/>
        </a:fillRef>
        <a:effectRef idx="1">
          <a:schemeClr val="accent1"/>
        </a:effectRef>
        <a:fontRef idx="minor">
          <a:schemeClr val="dk1"/>
        </a:fontRef>
      </xdr:style>
      <xdr:txBody>
        <a:bodyPr vertOverflow="clip" rtlCol="0" anchor="ctr"/>
        <a:lstStyle/>
        <a:p>
          <a:pPr algn="ctr"/>
          <a:r>
            <a:rPr lang="en-US" sz="1100"/>
            <a:t>Offer</a:t>
          </a:r>
          <a:r>
            <a:rPr lang="en-US" sz="1100" baseline="0"/>
            <a:t> diagram (shows solution for trade).</a:t>
          </a:r>
          <a:endParaRPr lang="en-US" sz="1100"/>
        </a:p>
      </xdr:txBody>
    </xdr:sp>
    <xdr:clientData/>
  </xdr:twoCellAnchor>
  <xdr:twoCellAnchor>
    <xdr:from>
      <xdr:col>2</xdr:col>
      <xdr:colOff>561975</xdr:colOff>
      <xdr:row>36</xdr:row>
      <xdr:rowOff>77620</xdr:rowOff>
    </xdr:from>
    <xdr:to>
      <xdr:col>5</xdr:col>
      <xdr:colOff>356436</xdr:colOff>
      <xdr:row>42</xdr:row>
      <xdr:rowOff>39938</xdr:rowOff>
    </xdr:to>
    <xdr:sp macro="" textlink="">
      <xdr:nvSpPr>
        <xdr:cNvPr id="49" name="Rounded Rectangle 48"/>
        <xdr:cNvSpPr/>
      </xdr:nvSpPr>
      <xdr:spPr>
        <a:xfrm>
          <a:off x="1781175" y="6021220"/>
          <a:ext cx="1623261" cy="952918"/>
        </a:xfrm>
        <a:prstGeom prst="roundRect">
          <a:avLst/>
        </a:prstGeom>
      </xdr:spPr>
      <xdr:style>
        <a:lnRef idx="1">
          <a:schemeClr val="accent2"/>
        </a:lnRef>
        <a:fillRef idx="2">
          <a:schemeClr val="accent2"/>
        </a:fillRef>
        <a:effectRef idx="1">
          <a:schemeClr val="accent2"/>
        </a:effectRef>
        <a:fontRef idx="minor">
          <a:schemeClr val="dk1"/>
        </a:fontRef>
      </xdr:style>
      <xdr:txBody>
        <a:bodyPr vertOverflow="clip" rtlCol="0" anchor="ctr"/>
        <a:lstStyle/>
        <a:p>
          <a:pPr algn="ctr"/>
          <a:r>
            <a:rPr lang="en-US" sz="1100"/>
            <a:t>Factor shares. Can be changed to simulate changes in technology.</a:t>
          </a:r>
        </a:p>
      </xdr:txBody>
    </xdr:sp>
    <xdr:clientData/>
  </xdr:twoCellAnchor>
  <xdr:twoCellAnchor>
    <xdr:from>
      <xdr:col>6</xdr:col>
      <xdr:colOff>219075</xdr:colOff>
      <xdr:row>36</xdr:row>
      <xdr:rowOff>77620</xdr:rowOff>
    </xdr:from>
    <xdr:to>
      <xdr:col>9</xdr:col>
      <xdr:colOff>13536</xdr:colOff>
      <xdr:row>42</xdr:row>
      <xdr:rowOff>39938</xdr:rowOff>
    </xdr:to>
    <xdr:sp macro="" textlink="">
      <xdr:nvSpPr>
        <xdr:cNvPr id="50" name="Rounded Rectangle 49"/>
        <xdr:cNvSpPr/>
      </xdr:nvSpPr>
      <xdr:spPr>
        <a:xfrm>
          <a:off x="3876675" y="6021220"/>
          <a:ext cx="1623261" cy="952918"/>
        </a:xfrm>
        <a:prstGeom prst="roundRect">
          <a:avLst/>
        </a:prstGeom>
      </xdr:spPr>
      <xdr:style>
        <a:lnRef idx="1">
          <a:schemeClr val="accent2"/>
        </a:lnRef>
        <a:fillRef idx="2">
          <a:schemeClr val="accent2"/>
        </a:fillRef>
        <a:effectRef idx="1">
          <a:schemeClr val="accent2"/>
        </a:effectRef>
        <a:fontRef idx="minor">
          <a:schemeClr val="dk1"/>
        </a:fontRef>
      </xdr:style>
      <xdr:txBody>
        <a:bodyPr vertOverflow="clip" rtlCol="0" anchor="ctr"/>
        <a:lstStyle/>
        <a:p>
          <a:pPr algn="ctr"/>
          <a:r>
            <a:rPr lang="en-US" sz="1100"/>
            <a:t>Consumption shares,</a:t>
          </a:r>
          <a:r>
            <a:rPr lang="en-US" sz="1100" baseline="0"/>
            <a:t> change the pattern of demand with the spinner.</a:t>
          </a:r>
          <a:endParaRPr lang="en-US" sz="1100"/>
        </a:p>
      </xdr:txBody>
    </xdr:sp>
    <xdr:clientData/>
  </xdr:twoCellAnchor>
  <xdr:twoCellAnchor>
    <xdr:from>
      <xdr:col>5</xdr:col>
      <xdr:colOff>581025</xdr:colOff>
      <xdr:row>0</xdr:row>
      <xdr:rowOff>45870</xdr:rowOff>
    </xdr:from>
    <xdr:to>
      <xdr:col>8</xdr:col>
      <xdr:colOff>375486</xdr:colOff>
      <xdr:row>6</xdr:row>
      <xdr:rowOff>1838</xdr:rowOff>
    </xdr:to>
    <xdr:sp macro="" textlink="">
      <xdr:nvSpPr>
        <xdr:cNvPr id="51" name="Rounded Rectangle 50"/>
        <xdr:cNvSpPr/>
      </xdr:nvSpPr>
      <xdr:spPr>
        <a:xfrm>
          <a:off x="3629025" y="45870"/>
          <a:ext cx="1623261" cy="946568"/>
        </a:xfrm>
        <a:prstGeom prst="roundRect">
          <a:avLst/>
        </a:prstGeom>
      </xdr:spPr>
      <xdr:style>
        <a:lnRef idx="1">
          <a:schemeClr val="accent2"/>
        </a:lnRef>
        <a:fillRef idx="2">
          <a:schemeClr val="accent2"/>
        </a:fillRef>
        <a:effectRef idx="1">
          <a:schemeClr val="accent2"/>
        </a:effectRef>
        <a:fontRef idx="minor">
          <a:schemeClr val="dk1"/>
        </a:fontRef>
      </xdr:style>
      <xdr:txBody>
        <a:bodyPr vertOverflow="clip" rtlCol="0" anchor="ctr"/>
        <a:lstStyle/>
        <a:p>
          <a:pPr algn="ctr"/>
          <a:r>
            <a:rPr lang="en-US" sz="1100"/>
            <a:t>Endowments of capital</a:t>
          </a:r>
          <a:r>
            <a:rPr lang="en-US" sz="1100" baseline="0"/>
            <a:t> and </a:t>
          </a:r>
          <a:r>
            <a:rPr lang="en-US" sz="1100"/>
            <a:t>labor (use the spinners to control).</a:t>
          </a:r>
        </a:p>
      </xdr:txBody>
    </xdr:sp>
    <xdr:clientData/>
  </xdr:twoCellAnchor>
  <xdr:twoCellAnchor>
    <xdr:from>
      <xdr:col>3</xdr:col>
      <xdr:colOff>47625</xdr:colOff>
      <xdr:row>0</xdr:row>
      <xdr:rowOff>47625</xdr:rowOff>
    </xdr:from>
    <xdr:to>
      <xdr:col>5</xdr:col>
      <xdr:colOff>451686</xdr:colOff>
      <xdr:row>5</xdr:row>
      <xdr:rowOff>157664</xdr:rowOff>
    </xdr:to>
    <xdr:sp macro="" textlink="">
      <xdr:nvSpPr>
        <xdr:cNvPr id="52" name="Rounded Rectangle 51"/>
        <xdr:cNvSpPr/>
      </xdr:nvSpPr>
      <xdr:spPr>
        <a:xfrm>
          <a:off x="1876425" y="47625"/>
          <a:ext cx="1623261" cy="935539"/>
        </a:xfrm>
        <a:prstGeom prst="roundRect">
          <a:avLst/>
        </a:prstGeom>
      </xdr:spPr>
      <xdr:style>
        <a:lnRef idx="1">
          <a:schemeClr val="accent1"/>
        </a:lnRef>
        <a:fillRef idx="2">
          <a:schemeClr val="accent1"/>
        </a:fillRef>
        <a:effectRef idx="1">
          <a:schemeClr val="accent1"/>
        </a:effectRef>
        <a:fontRef idx="minor">
          <a:schemeClr val="dk1"/>
        </a:fontRef>
      </xdr:style>
      <xdr:txBody>
        <a:bodyPr vertOverflow="clip" rtlCol="0" anchor="ctr"/>
        <a:lstStyle/>
        <a:p>
          <a:pPr algn="ctr"/>
          <a:r>
            <a:rPr lang="en-US" sz="1100"/>
            <a:t>Optimal factor prices (wage and rentals).</a:t>
          </a:r>
        </a:p>
      </xdr:txBody>
    </xdr:sp>
    <xdr:clientData/>
  </xdr:twoCellAnchor>
  <xdr:twoCellAnchor>
    <xdr:from>
      <xdr:col>0</xdr:col>
      <xdr:colOff>57150</xdr:colOff>
      <xdr:row>6</xdr:row>
      <xdr:rowOff>120650</xdr:rowOff>
    </xdr:from>
    <xdr:to>
      <xdr:col>2</xdr:col>
      <xdr:colOff>461211</xdr:colOff>
      <xdr:row>10</xdr:row>
      <xdr:rowOff>133350</xdr:rowOff>
    </xdr:to>
    <xdr:sp macro="" textlink="">
      <xdr:nvSpPr>
        <xdr:cNvPr id="53" name="Rounded Rectangle 52"/>
        <xdr:cNvSpPr/>
      </xdr:nvSpPr>
      <xdr:spPr>
        <a:xfrm>
          <a:off x="57150" y="1111250"/>
          <a:ext cx="1623261" cy="673100"/>
        </a:xfrm>
        <a:prstGeom prst="roundRect">
          <a:avLst/>
        </a:prstGeom>
      </xdr:spPr>
      <xdr:style>
        <a:lnRef idx="1">
          <a:schemeClr val="accent1"/>
        </a:lnRef>
        <a:fillRef idx="2">
          <a:schemeClr val="accent1"/>
        </a:fillRef>
        <a:effectRef idx="1">
          <a:schemeClr val="accent1"/>
        </a:effectRef>
        <a:fontRef idx="minor">
          <a:schemeClr val="dk1"/>
        </a:fontRef>
      </xdr:style>
      <xdr:txBody>
        <a:bodyPr vertOverflow="clip" rtlCol="0" anchor="ctr"/>
        <a:lstStyle/>
        <a:p>
          <a:pPr algn="ctr"/>
          <a:r>
            <a:rPr lang="en-US" sz="1100"/>
            <a:t>Optimal output levels</a:t>
          </a:r>
          <a:r>
            <a:rPr lang="en-US" sz="1100" baseline="0"/>
            <a:t>.</a:t>
          </a:r>
          <a:endParaRPr lang="en-US" sz="1100"/>
        </a:p>
      </xdr:txBody>
    </xdr:sp>
    <xdr:clientData/>
  </xdr:twoCellAnchor>
  <xdr:twoCellAnchor>
    <xdr:from>
      <xdr:col>0</xdr:col>
      <xdr:colOff>57150</xdr:colOff>
      <xdr:row>11</xdr:row>
      <xdr:rowOff>53975</xdr:rowOff>
    </xdr:from>
    <xdr:to>
      <xdr:col>2</xdr:col>
      <xdr:colOff>461211</xdr:colOff>
      <xdr:row>15</xdr:row>
      <xdr:rowOff>66675</xdr:rowOff>
    </xdr:to>
    <xdr:sp macro="" textlink="">
      <xdr:nvSpPr>
        <xdr:cNvPr id="54" name="Rounded Rectangle 53"/>
        <xdr:cNvSpPr/>
      </xdr:nvSpPr>
      <xdr:spPr>
        <a:xfrm>
          <a:off x="57150" y="1870075"/>
          <a:ext cx="1623261" cy="673100"/>
        </a:xfrm>
        <a:prstGeom prst="roundRect">
          <a:avLst/>
        </a:prstGeom>
      </xdr:spPr>
      <xdr:style>
        <a:lnRef idx="1">
          <a:schemeClr val="accent1"/>
        </a:lnRef>
        <a:fillRef idx="2">
          <a:schemeClr val="accent1"/>
        </a:fillRef>
        <a:effectRef idx="1">
          <a:schemeClr val="accent1"/>
        </a:effectRef>
        <a:fontRef idx="minor">
          <a:schemeClr val="dk1"/>
        </a:fontRef>
      </xdr:style>
      <xdr:txBody>
        <a:bodyPr vertOverflow="clip" rtlCol="0" anchor="ctr"/>
        <a:lstStyle/>
        <a:p>
          <a:pPr algn="ctr"/>
          <a:r>
            <a:rPr lang="en-US" sz="1100"/>
            <a:t>Optimal consumption levels.</a:t>
          </a:r>
        </a:p>
      </xdr:txBody>
    </xdr:sp>
    <xdr:clientData/>
  </xdr:twoCellAnchor>
  <xdr:twoCellAnchor>
    <xdr:from>
      <xdr:col>0</xdr:col>
      <xdr:colOff>47625</xdr:colOff>
      <xdr:row>15</xdr:row>
      <xdr:rowOff>142874</xdr:rowOff>
    </xdr:from>
    <xdr:to>
      <xdr:col>2</xdr:col>
      <xdr:colOff>451686</xdr:colOff>
      <xdr:row>20</xdr:row>
      <xdr:rowOff>48682</xdr:rowOff>
    </xdr:to>
    <xdr:sp macro="" textlink="">
      <xdr:nvSpPr>
        <xdr:cNvPr id="55" name="Rounded Rectangle 54"/>
        <xdr:cNvSpPr/>
      </xdr:nvSpPr>
      <xdr:spPr>
        <a:xfrm>
          <a:off x="47625" y="2619374"/>
          <a:ext cx="1623261" cy="731308"/>
        </a:xfrm>
        <a:prstGeom prst="roundRect">
          <a:avLst/>
        </a:prstGeom>
      </xdr:spPr>
      <xdr:style>
        <a:lnRef idx="1">
          <a:schemeClr val="accent1"/>
        </a:lnRef>
        <a:fillRef idx="2">
          <a:schemeClr val="accent1"/>
        </a:fillRef>
        <a:effectRef idx="1">
          <a:schemeClr val="accent1"/>
        </a:effectRef>
        <a:fontRef idx="minor">
          <a:schemeClr val="dk1"/>
        </a:fontRef>
      </xdr:style>
      <xdr:txBody>
        <a:bodyPr vertOverflow="clip" rtlCol="0" anchor="ctr"/>
        <a:lstStyle/>
        <a:p>
          <a:pPr algn="ctr"/>
          <a:r>
            <a:rPr lang="en-US" sz="1100"/>
            <a:t>Volume of trade (negative values</a:t>
          </a:r>
          <a:r>
            <a:rPr lang="en-US" sz="1100" baseline="0"/>
            <a:t> are imports).</a:t>
          </a:r>
          <a:endParaRPr lang="en-US" sz="1100"/>
        </a:p>
      </xdr:txBody>
    </xdr:sp>
    <xdr:clientData/>
  </xdr:twoCellAnchor>
  <xdr:twoCellAnchor>
    <xdr:from>
      <xdr:col>0</xdr:col>
      <xdr:colOff>57150</xdr:colOff>
      <xdr:row>24</xdr:row>
      <xdr:rowOff>123825</xdr:rowOff>
    </xdr:from>
    <xdr:to>
      <xdr:col>2</xdr:col>
      <xdr:colOff>461211</xdr:colOff>
      <xdr:row>28</xdr:row>
      <xdr:rowOff>136525</xdr:rowOff>
    </xdr:to>
    <xdr:sp macro="" textlink="">
      <xdr:nvSpPr>
        <xdr:cNvPr id="56" name="Rounded Rectangle 55"/>
        <xdr:cNvSpPr/>
      </xdr:nvSpPr>
      <xdr:spPr>
        <a:xfrm>
          <a:off x="57150" y="4086225"/>
          <a:ext cx="1623261" cy="673100"/>
        </a:xfrm>
        <a:prstGeom prst="roundRect">
          <a:avLst/>
        </a:prstGeom>
      </xdr:spPr>
      <xdr:style>
        <a:lnRef idx="1">
          <a:schemeClr val="accent1"/>
        </a:lnRef>
        <a:fillRef idx="2">
          <a:schemeClr val="accent1"/>
        </a:fillRef>
        <a:effectRef idx="1">
          <a:schemeClr val="accent1"/>
        </a:effectRef>
        <a:fontRef idx="minor">
          <a:schemeClr val="dk1"/>
        </a:fontRef>
      </xdr:style>
      <xdr:txBody>
        <a:bodyPr vertOverflow="clip" rtlCol="0" anchor="ctr"/>
        <a:lstStyle/>
        <a:p>
          <a:pPr algn="ctr"/>
          <a:r>
            <a:rPr lang="en-US" sz="1100"/>
            <a:t>National income (GDP).</a:t>
          </a:r>
        </a:p>
      </xdr:txBody>
    </xdr:sp>
    <xdr:clientData/>
  </xdr:twoCellAnchor>
  <xdr:twoCellAnchor>
    <xdr:from>
      <xdr:col>0</xdr:col>
      <xdr:colOff>57150</xdr:colOff>
      <xdr:row>29</xdr:row>
      <xdr:rowOff>92075</xdr:rowOff>
    </xdr:from>
    <xdr:to>
      <xdr:col>2</xdr:col>
      <xdr:colOff>461211</xdr:colOff>
      <xdr:row>33</xdr:row>
      <xdr:rowOff>104775</xdr:rowOff>
    </xdr:to>
    <xdr:sp macro="" textlink="">
      <xdr:nvSpPr>
        <xdr:cNvPr id="57" name="Rounded Rectangle 56"/>
        <xdr:cNvSpPr/>
      </xdr:nvSpPr>
      <xdr:spPr>
        <a:xfrm>
          <a:off x="57150" y="4879975"/>
          <a:ext cx="1623261" cy="673100"/>
        </a:xfrm>
        <a:prstGeom prst="roundRect">
          <a:avLst/>
        </a:prstGeom>
      </xdr:spPr>
      <xdr:style>
        <a:lnRef idx="1">
          <a:schemeClr val="accent1"/>
        </a:lnRef>
        <a:fillRef idx="2">
          <a:schemeClr val="accent1"/>
        </a:fillRef>
        <a:effectRef idx="1">
          <a:schemeClr val="accent1"/>
        </a:effectRef>
        <a:fontRef idx="minor">
          <a:schemeClr val="dk1"/>
        </a:fontRef>
      </xdr:style>
      <xdr:txBody>
        <a:bodyPr vertOverflow="clip" rtlCol="0" anchor="ctr"/>
        <a:lstStyle/>
        <a:p>
          <a:pPr algn="ctr"/>
          <a:r>
            <a:rPr lang="en-US" sz="1100"/>
            <a:t>Welfare index</a:t>
          </a:r>
          <a:r>
            <a:rPr lang="en-US" sz="1100" baseline="0"/>
            <a:t> (utility).</a:t>
          </a:r>
          <a:endParaRPr lang="en-US" sz="1100"/>
        </a:p>
      </xdr:txBody>
    </xdr:sp>
    <xdr:clientData/>
  </xdr:twoCellAnchor>
  <xdr:twoCellAnchor>
    <xdr:from>
      <xdr:col>0</xdr:col>
      <xdr:colOff>66675</xdr:colOff>
      <xdr:row>36</xdr:row>
      <xdr:rowOff>79375</xdr:rowOff>
    </xdr:from>
    <xdr:to>
      <xdr:col>2</xdr:col>
      <xdr:colOff>470736</xdr:colOff>
      <xdr:row>42</xdr:row>
      <xdr:rowOff>27489</xdr:rowOff>
    </xdr:to>
    <xdr:sp macro="" textlink="">
      <xdr:nvSpPr>
        <xdr:cNvPr id="58" name="Rounded Rectangle 57"/>
        <xdr:cNvSpPr/>
      </xdr:nvSpPr>
      <xdr:spPr>
        <a:xfrm>
          <a:off x="66675" y="6022975"/>
          <a:ext cx="1623261" cy="938714"/>
        </a:xfrm>
        <a:prstGeom prst="roundRect">
          <a:avLst/>
        </a:prstGeom>
      </xdr:spPr>
      <xdr:style>
        <a:lnRef idx="1">
          <a:schemeClr val="accent1"/>
        </a:lnRef>
        <a:fillRef idx="2">
          <a:schemeClr val="accent1"/>
        </a:fillRef>
        <a:effectRef idx="1">
          <a:schemeClr val="accent1"/>
        </a:effectRef>
        <a:fontRef idx="minor">
          <a:schemeClr val="dk1"/>
        </a:fontRef>
      </xdr:style>
      <xdr:txBody>
        <a:bodyPr vertOverflow="clip" rtlCol="0" anchor="ctr"/>
        <a:lstStyle/>
        <a:p>
          <a:pPr algn="ctr"/>
          <a:r>
            <a:rPr lang="en-US" sz="1100"/>
            <a:t>Optimal unit factor</a:t>
          </a:r>
          <a:r>
            <a:rPr lang="en-US" sz="1100" baseline="0"/>
            <a:t> demands.</a:t>
          </a:r>
          <a:endParaRPr lang="en-US" sz="1100"/>
        </a:p>
      </xdr:txBody>
    </xdr:sp>
    <xdr:clientData/>
  </xdr:twoCellAnchor>
  <xdr:twoCellAnchor>
    <xdr:from>
      <xdr:col>4</xdr:col>
      <xdr:colOff>314325</xdr:colOff>
      <xdr:row>42</xdr:row>
      <xdr:rowOff>147469</xdr:rowOff>
    </xdr:from>
    <xdr:to>
      <xdr:col>7</xdr:col>
      <xdr:colOff>108786</xdr:colOff>
      <xdr:row>48</xdr:row>
      <xdr:rowOff>103437</xdr:rowOff>
    </xdr:to>
    <xdr:sp macro="" textlink="">
      <xdr:nvSpPr>
        <xdr:cNvPr id="59" name="Rounded Rectangle 58"/>
        <xdr:cNvSpPr/>
      </xdr:nvSpPr>
      <xdr:spPr>
        <a:xfrm>
          <a:off x="2752725" y="7081669"/>
          <a:ext cx="1623261" cy="946568"/>
        </a:xfrm>
        <a:prstGeom prst="roundRect">
          <a:avLst/>
        </a:prstGeom>
      </xdr:spPr>
      <xdr:style>
        <a:lnRef idx="1">
          <a:schemeClr val="accent2"/>
        </a:lnRef>
        <a:fillRef idx="2">
          <a:schemeClr val="accent2"/>
        </a:fillRef>
        <a:effectRef idx="1">
          <a:schemeClr val="accent2"/>
        </a:effectRef>
        <a:fontRef idx="minor">
          <a:schemeClr val="dk1"/>
        </a:fontRef>
      </xdr:style>
      <xdr:txBody>
        <a:bodyPr vertOverflow="clip" rtlCol="0" anchor="ctr"/>
        <a:lstStyle/>
        <a:p>
          <a:pPr algn="ctr"/>
          <a:r>
            <a:rPr lang="en-US" sz="1100"/>
            <a:t>Productivity</a:t>
          </a:r>
          <a:r>
            <a:rPr lang="en-US" sz="1100" baseline="0"/>
            <a:t> levels, increase to simulate improvements in technology.</a:t>
          </a:r>
          <a:endParaRPr lang="en-US" sz="1100"/>
        </a:p>
      </xdr:txBody>
    </xdr:sp>
    <xdr:clientData/>
  </xdr:twoCellAnchor>
  <xdr:twoCellAnchor>
    <xdr:from>
      <xdr:col>10</xdr:col>
      <xdr:colOff>154406</xdr:colOff>
      <xdr:row>5</xdr:row>
      <xdr:rowOff>157663</xdr:rowOff>
    </xdr:from>
    <xdr:to>
      <xdr:col>10</xdr:col>
      <xdr:colOff>295275</xdr:colOff>
      <xdr:row>11</xdr:row>
      <xdr:rowOff>92077</xdr:rowOff>
    </xdr:to>
    <xdr:cxnSp macro="">
      <xdr:nvCxnSpPr>
        <xdr:cNvPr id="60" name="Straight Arrow Connector 59"/>
        <xdr:cNvCxnSpPr>
          <a:stCxn id="43" idx="2"/>
        </xdr:cNvCxnSpPr>
      </xdr:nvCxnSpPr>
      <xdr:spPr bwMode="auto">
        <a:xfrm rot="16200000" flipH="1">
          <a:off x="5858334" y="1375235"/>
          <a:ext cx="925014" cy="140869"/>
        </a:xfrm>
        <a:prstGeom prst="straightConnector1">
          <a:avLst/>
        </a:prstGeom>
        <a:ln>
          <a:headEnd type="none" w="med" len="med"/>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30580</xdr:colOff>
      <xdr:row>5</xdr:row>
      <xdr:rowOff>157664</xdr:rowOff>
    </xdr:from>
    <xdr:to>
      <xdr:col>14</xdr:col>
      <xdr:colOff>209549</xdr:colOff>
      <xdr:row>11</xdr:row>
      <xdr:rowOff>92075</xdr:rowOff>
    </xdr:to>
    <xdr:cxnSp macro="">
      <xdr:nvCxnSpPr>
        <xdr:cNvPr id="61" name="Straight Arrow Connector 60"/>
        <xdr:cNvCxnSpPr>
          <a:stCxn id="44" idx="2"/>
        </xdr:cNvCxnSpPr>
      </xdr:nvCxnSpPr>
      <xdr:spPr bwMode="auto">
        <a:xfrm rot="16200000" flipH="1">
          <a:off x="8191959" y="1356185"/>
          <a:ext cx="925011" cy="178969"/>
        </a:xfrm>
        <a:prstGeom prst="straightConnector1">
          <a:avLst/>
        </a:prstGeom>
        <a:ln>
          <a:headEnd type="none" w="med" len="med"/>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17</xdr:col>
      <xdr:colOff>573505</xdr:colOff>
      <xdr:row>5</xdr:row>
      <xdr:rowOff>141789</xdr:rowOff>
    </xdr:from>
    <xdr:to>
      <xdr:col>18</xdr:col>
      <xdr:colOff>9524</xdr:colOff>
      <xdr:row>11</xdr:row>
      <xdr:rowOff>22225</xdr:rowOff>
    </xdr:to>
    <xdr:cxnSp macro="">
      <xdr:nvCxnSpPr>
        <xdr:cNvPr id="62" name="Straight Arrow Connector 61"/>
        <xdr:cNvCxnSpPr>
          <a:stCxn id="45" idx="2"/>
        </xdr:cNvCxnSpPr>
      </xdr:nvCxnSpPr>
      <xdr:spPr bwMode="auto">
        <a:xfrm rot="16200000" flipH="1">
          <a:off x="10523997" y="1379997"/>
          <a:ext cx="871036" cy="45619"/>
        </a:xfrm>
        <a:prstGeom prst="straightConnector1">
          <a:avLst/>
        </a:prstGeom>
        <a:ln>
          <a:headEnd type="none" w="med" len="med"/>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88901</xdr:colOff>
      <xdr:row>29</xdr:row>
      <xdr:rowOff>0</xdr:rowOff>
    </xdr:from>
    <xdr:to>
      <xdr:col>13</xdr:col>
      <xdr:colOff>208382</xdr:colOff>
      <xdr:row>36</xdr:row>
      <xdr:rowOff>79375</xdr:rowOff>
    </xdr:to>
    <xdr:cxnSp macro="">
      <xdr:nvCxnSpPr>
        <xdr:cNvPr id="63" name="Straight Arrow Connector 62"/>
        <xdr:cNvCxnSpPr>
          <a:stCxn id="46" idx="0"/>
        </xdr:cNvCxnSpPr>
      </xdr:nvCxnSpPr>
      <xdr:spPr bwMode="auto">
        <a:xfrm rot="16200000" flipV="1">
          <a:off x="6846304" y="4736097"/>
          <a:ext cx="1235075" cy="1338681"/>
        </a:xfrm>
        <a:prstGeom prst="straightConnector1">
          <a:avLst/>
        </a:prstGeom>
        <a:ln>
          <a:headEnd type="none" w="med" len="med"/>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152401</xdr:colOff>
      <xdr:row>30</xdr:row>
      <xdr:rowOff>50800</xdr:rowOff>
    </xdr:from>
    <xdr:to>
      <xdr:col>16</xdr:col>
      <xdr:colOff>59157</xdr:colOff>
      <xdr:row>36</xdr:row>
      <xdr:rowOff>79375</xdr:rowOff>
    </xdr:to>
    <xdr:cxnSp macro="">
      <xdr:nvCxnSpPr>
        <xdr:cNvPr id="64" name="Straight Arrow Connector 63"/>
        <xdr:cNvCxnSpPr>
          <a:stCxn id="47" idx="0"/>
        </xdr:cNvCxnSpPr>
      </xdr:nvCxnSpPr>
      <xdr:spPr bwMode="auto">
        <a:xfrm rot="16200000" flipV="1">
          <a:off x="9044991" y="5255210"/>
          <a:ext cx="1019175" cy="516356"/>
        </a:xfrm>
        <a:prstGeom prst="straightConnector1">
          <a:avLst/>
        </a:prstGeom>
        <a:ln>
          <a:headEnd type="none" w="med" len="med"/>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215904</xdr:colOff>
      <xdr:row>30</xdr:row>
      <xdr:rowOff>152400</xdr:rowOff>
    </xdr:from>
    <xdr:to>
      <xdr:col>18</xdr:col>
      <xdr:colOff>525882</xdr:colOff>
      <xdr:row>36</xdr:row>
      <xdr:rowOff>79375</xdr:rowOff>
    </xdr:to>
    <xdr:cxnSp macro="">
      <xdr:nvCxnSpPr>
        <xdr:cNvPr id="65" name="Straight Arrow Connector 64"/>
        <xdr:cNvCxnSpPr>
          <a:stCxn id="48" idx="0"/>
        </xdr:cNvCxnSpPr>
      </xdr:nvCxnSpPr>
      <xdr:spPr bwMode="auto">
        <a:xfrm rot="16200000" flipV="1">
          <a:off x="10884905" y="5409199"/>
          <a:ext cx="917575" cy="309978"/>
        </a:xfrm>
        <a:prstGeom prst="straightConnector1">
          <a:avLst/>
        </a:prstGeom>
        <a:ln>
          <a:headEnd type="none" w="med" len="med"/>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173457</xdr:colOff>
      <xdr:row>6</xdr:row>
      <xdr:rowOff>1837</xdr:rowOff>
    </xdr:from>
    <xdr:to>
      <xdr:col>7</xdr:col>
      <xdr:colOff>368301</xdr:colOff>
      <xdr:row>9</xdr:row>
      <xdr:rowOff>12702</xdr:rowOff>
    </xdr:to>
    <xdr:cxnSp macro="">
      <xdr:nvCxnSpPr>
        <xdr:cNvPr id="66" name="Straight Arrow Connector 65"/>
        <xdr:cNvCxnSpPr>
          <a:stCxn id="51" idx="2"/>
        </xdr:cNvCxnSpPr>
      </xdr:nvCxnSpPr>
      <xdr:spPr bwMode="auto">
        <a:xfrm rot="16200000" flipH="1">
          <a:off x="4284996" y="1148098"/>
          <a:ext cx="506165" cy="194844"/>
        </a:xfrm>
        <a:prstGeom prst="straightConnector1">
          <a:avLst/>
        </a:prstGeom>
        <a:ln>
          <a:headEnd type="none" w="med" len="med"/>
          <a:tailEnd type="arrow"/>
        </a:ln>
      </xdr:spPr>
      <xdr:style>
        <a:lnRef idx="1">
          <a:schemeClr val="accent2"/>
        </a:lnRef>
        <a:fillRef idx="0">
          <a:schemeClr val="accent2"/>
        </a:fillRef>
        <a:effectRef idx="0">
          <a:schemeClr val="accent2"/>
        </a:effectRef>
        <a:fontRef idx="minor">
          <a:schemeClr val="tx1"/>
        </a:fontRef>
      </xdr:style>
    </xdr:cxnSp>
    <xdr:clientData/>
  </xdr:twoCellAnchor>
  <xdr:twoCellAnchor>
    <xdr:from>
      <xdr:col>4</xdr:col>
      <xdr:colOff>249657</xdr:colOff>
      <xdr:row>5</xdr:row>
      <xdr:rowOff>157663</xdr:rowOff>
    </xdr:from>
    <xdr:to>
      <xdr:col>6</xdr:col>
      <xdr:colOff>254001</xdr:colOff>
      <xdr:row>8</xdr:row>
      <xdr:rowOff>88902</xdr:rowOff>
    </xdr:to>
    <xdr:cxnSp macro="">
      <xdr:nvCxnSpPr>
        <xdr:cNvPr id="67" name="Straight Arrow Connector 66"/>
        <xdr:cNvCxnSpPr>
          <a:stCxn id="52" idx="2"/>
        </xdr:cNvCxnSpPr>
      </xdr:nvCxnSpPr>
      <xdr:spPr bwMode="auto">
        <a:xfrm rot="16200000" flipH="1">
          <a:off x="3086559" y="584661"/>
          <a:ext cx="426539" cy="1223544"/>
        </a:xfrm>
        <a:prstGeom prst="straightConnector1">
          <a:avLst/>
        </a:prstGeom>
        <a:ln>
          <a:headEnd type="none" w="med" len="med"/>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461211</xdr:colOff>
      <xdr:row>3</xdr:row>
      <xdr:rowOff>20095</xdr:rowOff>
    </xdr:from>
    <xdr:to>
      <xdr:col>4</xdr:col>
      <xdr:colOff>457200</xdr:colOff>
      <xdr:row>9</xdr:row>
      <xdr:rowOff>101600</xdr:rowOff>
    </xdr:to>
    <xdr:cxnSp macro="">
      <xdr:nvCxnSpPr>
        <xdr:cNvPr id="68" name="Elbow Connector 67"/>
        <xdr:cNvCxnSpPr>
          <a:stCxn id="41" idx="3"/>
        </xdr:cNvCxnSpPr>
      </xdr:nvCxnSpPr>
      <xdr:spPr bwMode="auto">
        <a:xfrm>
          <a:off x="1680411" y="515395"/>
          <a:ext cx="1215189" cy="1072105"/>
        </a:xfrm>
        <a:prstGeom prst="bentConnector3">
          <a:avLst>
            <a:gd name="adj1" fmla="val 8196"/>
          </a:avLst>
        </a:prstGeom>
        <a:ln>
          <a:headEnd type="none" w="med" len="med"/>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461211</xdr:colOff>
      <xdr:row>8</xdr:row>
      <xdr:rowOff>127000</xdr:rowOff>
    </xdr:from>
    <xdr:to>
      <xdr:col>4</xdr:col>
      <xdr:colOff>419100</xdr:colOff>
      <xdr:row>10</xdr:row>
      <xdr:rowOff>88900</xdr:rowOff>
    </xdr:to>
    <xdr:cxnSp macro="">
      <xdr:nvCxnSpPr>
        <xdr:cNvPr id="69" name="Straight Arrow Connector 68"/>
        <xdr:cNvCxnSpPr>
          <a:stCxn id="53" idx="3"/>
        </xdr:cNvCxnSpPr>
      </xdr:nvCxnSpPr>
      <xdr:spPr bwMode="auto">
        <a:xfrm>
          <a:off x="1680411" y="1447800"/>
          <a:ext cx="1177089" cy="292100"/>
        </a:xfrm>
        <a:prstGeom prst="straightConnector1">
          <a:avLst/>
        </a:prstGeom>
        <a:ln>
          <a:headEnd type="none" w="med" len="med"/>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461211</xdr:colOff>
      <xdr:row>11</xdr:row>
      <xdr:rowOff>101600</xdr:rowOff>
    </xdr:from>
    <xdr:to>
      <xdr:col>4</xdr:col>
      <xdr:colOff>419100</xdr:colOff>
      <xdr:row>13</xdr:row>
      <xdr:rowOff>60325</xdr:rowOff>
    </xdr:to>
    <xdr:cxnSp macro="">
      <xdr:nvCxnSpPr>
        <xdr:cNvPr id="70" name="Straight Arrow Connector 69"/>
        <xdr:cNvCxnSpPr>
          <a:stCxn id="54" idx="3"/>
        </xdr:cNvCxnSpPr>
      </xdr:nvCxnSpPr>
      <xdr:spPr bwMode="auto">
        <a:xfrm flipV="1">
          <a:off x="1680411" y="1917700"/>
          <a:ext cx="1177089" cy="288925"/>
        </a:xfrm>
        <a:prstGeom prst="straightConnector1">
          <a:avLst/>
        </a:prstGeom>
        <a:ln>
          <a:headEnd type="none" w="med" len="med"/>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451686</xdr:colOff>
      <xdr:row>12</xdr:row>
      <xdr:rowOff>63500</xdr:rowOff>
    </xdr:from>
    <xdr:to>
      <xdr:col>4</xdr:col>
      <xdr:colOff>406400</xdr:colOff>
      <xdr:row>18</xdr:row>
      <xdr:rowOff>13228</xdr:rowOff>
    </xdr:to>
    <xdr:cxnSp macro="">
      <xdr:nvCxnSpPr>
        <xdr:cNvPr id="71" name="Straight Arrow Connector 70"/>
        <xdr:cNvCxnSpPr>
          <a:stCxn id="55" idx="3"/>
        </xdr:cNvCxnSpPr>
      </xdr:nvCxnSpPr>
      <xdr:spPr bwMode="auto">
        <a:xfrm flipV="1">
          <a:off x="1670886" y="2044700"/>
          <a:ext cx="1173914" cy="940328"/>
        </a:xfrm>
        <a:prstGeom prst="straightConnector1">
          <a:avLst/>
        </a:prstGeom>
        <a:ln>
          <a:headEnd type="none" w="med" len="med"/>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451686</xdr:colOff>
      <xdr:row>13</xdr:row>
      <xdr:rowOff>76200</xdr:rowOff>
    </xdr:from>
    <xdr:to>
      <xdr:col>4</xdr:col>
      <xdr:colOff>317500</xdr:colOff>
      <xdr:row>22</xdr:row>
      <xdr:rowOff>73735</xdr:rowOff>
    </xdr:to>
    <xdr:cxnSp macro="">
      <xdr:nvCxnSpPr>
        <xdr:cNvPr id="72" name="Straight Arrow Connector 71"/>
        <xdr:cNvCxnSpPr>
          <a:stCxn id="42" idx="3"/>
        </xdr:cNvCxnSpPr>
      </xdr:nvCxnSpPr>
      <xdr:spPr bwMode="auto">
        <a:xfrm flipV="1">
          <a:off x="1670886" y="2222500"/>
          <a:ext cx="1085014" cy="1483435"/>
        </a:xfrm>
        <a:prstGeom prst="straightConnector1">
          <a:avLst/>
        </a:prstGeom>
        <a:ln>
          <a:headEnd type="none" w="med" len="med"/>
          <a:tailEnd type="arrow"/>
        </a:ln>
      </xdr:spPr>
      <xdr:style>
        <a:lnRef idx="1">
          <a:schemeClr val="accent2"/>
        </a:lnRef>
        <a:fillRef idx="0">
          <a:schemeClr val="accent2"/>
        </a:fillRef>
        <a:effectRef idx="0">
          <a:schemeClr val="accent2"/>
        </a:effectRef>
        <a:fontRef idx="minor">
          <a:schemeClr val="tx1"/>
        </a:fontRef>
      </xdr:style>
    </xdr:cxnSp>
    <xdr:clientData/>
  </xdr:twoCellAnchor>
  <xdr:twoCellAnchor>
    <xdr:from>
      <xdr:col>2</xdr:col>
      <xdr:colOff>461211</xdr:colOff>
      <xdr:row>14</xdr:row>
      <xdr:rowOff>76200</xdr:rowOff>
    </xdr:from>
    <xdr:to>
      <xdr:col>4</xdr:col>
      <xdr:colOff>406400</xdr:colOff>
      <xdr:row>26</xdr:row>
      <xdr:rowOff>130175</xdr:rowOff>
    </xdr:to>
    <xdr:cxnSp macro="">
      <xdr:nvCxnSpPr>
        <xdr:cNvPr id="73" name="Straight Arrow Connector 72"/>
        <xdr:cNvCxnSpPr>
          <a:stCxn id="56" idx="3"/>
        </xdr:cNvCxnSpPr>
      </xdr:nvCxnSpPr>
      <xdr:spPr bwMode="auto">
        <a:xfrm flipV="1">
          <a:off x="1680411" y="2387600"/>
          <a:ext cx="1164389" cy="2035175"/>
        </a:xfrm>
        <a:prstGeom prst="straightConnector1">
          <a:avLst/>
        </a:prstGeom>
        <a:ln>
          <a:headEnd type="none" w="med" len="med"/>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461211</xdr:colOff>
      <xdr:row>15</xdr:row>
      <xdr:rowOff>76200</xdr:rowOff>
    </xdr:from>
    <xdr:to>
      <xdr:col>4</xdr:col>
      <xdr:colOff>419100</xdr:colOff>
      <xdr:row>31</xdr:row>
      <xdr:rowOff>98425</xdr:rowOff>
    </xdr:to>
    <xdr:cxnSp macro="">
      <xdr:nvCxnSpPr>
        <xdr:cNvPr id="74" name="Straight Arrow Connector 73"/>
        <xdr:cNvCxnSpPr>
          <a:stCxn id="57" idx="3"/>
        </xdr:cNvCxnSpPr>
      </xdr:nvCxnSpPr>
      <xdr:spPr bwMode="auto">
        <a:xfrm flipV="1">
          <a:off x="1680411" y="2552700"/>
          <a:ext cx="1177089" cy="2663825"/>
        </a:xfrm>
        <a:prstGeom prst="straightConnector1">
          <a:avLst/>
        </a:prstGeom>
        <a:ln>
          <a:headEnd type="none" w="med" len="med"/>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268706</xdr:colOff>
      <xdr:row>17</xdr:row>
      <xdr:rowOff>155576</xdr:rowOff>
    </xdr:from>
    <xdr:to>
      <xdr:col>5</xdr:col>
      <xdr:colOff>66675</xdr:colOff>
      <xdr:row>36</xdr:row>
      <xdr:rowOff>79376</xdr:rowOff>
    </xdr:to>
    <xdr:cxnSp macro="">
      <xdr:nvCxnSpPr>
        <xdr:cNvPr id="75" name="Elbow Connector 74"/>
        <xdr:cNvCxnSpPr>
          <a:stCxn id="58" idx="0"/>
        </xdr:cNvCxnSpPr>
      </xdr:nvCxnSpPr>
      <xdr:spPr bwMode="auto">
        <a:xfrm rot="5400000" flipH="1" flipV="1">
          <a:off x="466141" y="3374441"/>
          <a:ext cx="3060700" cy="2236369"/>
        </a:xfrm>
        <a:prstGeom prst="bentConnector3">
          <a:avLst>
            <a:gd name="adj1" fmla="val 8900"/>
          </a:avLst>
        </a:prstGeom>
        <a:ln>
          <a:headEnd type="none" w="med" len="med"/>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154406</xdr:colOff>
      <xdr:row>14</xdr:row>
      <xdr:rowOff>101602</xdr:rowOff>
    </xdr:from>
    <xdr:to>
      <xdr:col>7</xdr:col>
      <xdr:colOff>504825</xdr:colOff>
      <xdr:row>36</xdr:row>
      <xdr:rowOff>77622</xdr:rowOff>
    </xdr:to>
    <xdr:cxnSp macro="">
      <xdr:nvCxnSpPr>
        <xdr:cNvPr id="76" name="Straight Arrow Connector 75"/>
        <xdr:cNvCxnSpPr/>
      </xdr:nvCxnSpPr>
      <xdr:spPr bwMode="auto">
        <a:xfrm rot="5400000" flipH="1" flipV="1">
          <a:off x="2183106" y="3432302"/>
          <a:ext cx="3608220" cy="1569619"/>
        </a:xfrm>
        <a:prstGeom prst="straightConnector1">
          <a:avLst/>
        </a:prstGeom>
        <a:ln>
          <a:headEnd type="none" w="med" len="med"/>
          <a:tailEnd type="arrow"/>
        </a:ln>
      </xdr:spPr>
      <xdr:style>
        <a:lnRef idx="1">
          <a:schemeClr val="accent2"/>
        </a:lnRef>
        <a:fillRef idx="0">
          <a:schemeClr val="accent2"/>
        </a:fillRef>
        <a:effectRef idx="0">
          <a:schemeClr val="accent2"/>
        </a:effectRef>
        <a:fontRef idx="minor">
          <a:schemeClr val="tx1"/>
        </a:fontRef>
      </xdr:style>
    </xdr:cxnSp>
    <xdr:clientData/>
  </xdr:twoCellAnchor>
  <xdr:twoCellAnchor>
    <xdr:from>
      <xdr:col>5</xdr:col>
      <xdr:colOff>516357</xdr:colOff>
      <xdr:row>16</xdr:row>
      <xdr:rowOff>50800</xdr:rowOff>
    </xdr:from>
    <xdr:to>
      <xdr:col>7</xdr:col>
      <xdr:colOff>469901</xdr:colOff>
      <xdr:row>42</xdr:row>
      <xdr:rowOff>147469</xdr:rowOff>
    </xdr:to>
    <xdr:cxnSp macro="">
      <xdr:nvCxnSpPr>
        <xdr:cNvPr id="77" name="Straight Arrow Connector 76"/>
        <xdr:cNvCxnSpPr>
          <a:stCxn id="59" idx="0"/>
        </xdr:cNvCxnSpPr>
      </xdr:nvCxnSpPr>
      <xdr:spPr bwMode="auto">
        <a:xfrm rot="5400000" flipH="1" flipV="1">
          <a:off x="1956094" y="4300663"/>
          <a:ext cx="4389269" cy="1172744"/>
        </a:xfrm>
        <a:prstGeom prst="straightConnector1">
          <a:avLst/>
        </a:prstGeom>
        <a:ln>
          <a:headEnd type="none" w="med" len="med"/>
          <a:tailEnd type="arrow"/>
        </a:ln>
      </xdr:spPr>
      <xdr:style>
        <a:lnRef idx="1">
          <a:schemeClr val="accent2"/>
        </a:lnRef>
        <a:fillRef idx="0">
          <a:schemeClr val="accent2"/>
        </a:fillRef>
        <a:effectRef idx="0">
          <a:schemeClr val="accent2"/>
        </a:effectRef>
        <a:fontRef idx="minor">
          <a:schemeClr val="tx1"/>
        </a:fontRef>
      </xdr:style>
    </xdr:cxnSp>
    <xdr:clientData/>
  </xdr:twoCellAnchor>
  <xdr:twoCellAnchor>
    <xdr:from>
      <xdr:col>7</xdr:col>
      <xdr:colOff>484606</xdr:colOff>
      <xdr:row>17</xdr:row>
      <xdr:rowOff>50800</xdr:rowOff>
    </xdr:from>
    <xdr:to>
      <xdr:col>7</xdr:col>
      <xdr:colOff>533400</xdr:colOff>
      <xdr:row>36</xdr:row>
      <xdr:rowOff>77620</xdr:rowOff>
    </xdr:to>
    <xdr:cxnSp macro="">
      <xdr:nvCxnSpPr>
        <xdr:cNvPr id="78" name="Straight Arrow Connector 77"/>
        <xdr:cNvCxnSpPr/>
      </xdr:nvCxnSpPr>
      <xdr:spPr bwMode="auto">
        <a:xfrm rot="5400000" flipH="1" flipV="1">
          <a:off x="3194343" y="4414963"/>
          <a:ext cx="3163720" cy="48794"/>
        </a:xfrm>
        <a:prstGeom prst="straightConnector1">
          <a:avLst/>
        </a:prstGeom>
        <a:ln>
          <a:headEnd type="none" w="med" len="med"/>
          <a:tailEnd type="arrow"/>
        </a:ln>
      </xdr:spPr>
      <xdr:style>
        <a:lnRef idx="1">
          <a:schemeClr val="accent2"/>
        </a:lnRef>
        <a:fillRef idx="0">
          <a:schemeClr val="accent2"/>
        </a:fillRef>
        <a:effectRef idx="0">
          <a:schemeClr val="accent2"/>
        </a:effectRef>
        <a:fontRef idx="minor">
          <a:schemeClr val="tx1"/>
        </a:fontRef>
      </xdr:style>
    </xdr:cxnSp>
    <xdr:clientData/>
  </xdr:twoCellAnchor>
  <xdr:twoCellAnchor>
    <xdr:from>
      <xdr:col>5</xdr:col>
      <xdr:colOff>342900</xdr:colOff>
      <xdr:row>6</xdr:row>
      <xdr:rowOff>1838</xdr:rowOff>
    </xdr:from>
    <xdr:to>
      <xdr:col>7</xdr:col>
      <xdr:colOff>173456</xdr:colOff>
      <xdr:row>8</xdr:row>
      <xdr:rowOff>101600</xdr:rowOff>
    </xdr:to>
    <xdr:cxnSp macro="">
      <xdr:nvCxnSpPr>
        <xdr:cNvPr id="93" name="Straight Arrow Connector 92"/>
        <xdr:cNvCxnSpPr>
          <a:stCxn id="51" idx="2"/>
        </xdr:cNvCxnSpPr>
      </xdr:nvCxnSpPr>
      <xdr:spPr bwMode="auto">
        <a:xfrm rot="5400000">
          <a:off x="3700797" y="682541"/>
          <a:ext cx="429962" cy="1049756"/>
        </a:xfrm>
        <a:prstGeom prst="straightConnector1">
          <a:avLst/>
        </a:prstGeom>
        <a:ln>
          <a:headEnd type="none" w="med" len="med"/>
          <a:tailEnd type="arrow"/>
        </a:ln>
      </xdr:spPr>
      <xdr:style>
        <a:lnRef idx="1">
          <a:schemeClr val="accent2"/>
        </a:lnRef>
        <a:fillRef idx="0">
          <a:schemeClr val="accent2"/>
        </a:fillRef>
        <a:effectRef idx="0">
          <a:schemeClr val="accent2"/>
        </a:effectRef>
        <a:fontRef idx="minor">
          <a:schemeClr val="tx1"/>
        </a:fontRef>
      </xdr:style>
    </xdr:cxnSp>
    <xdr:clientData/>
  </xdr:twoCellAnchor>
  <xdr:twoCellAnchor>
    <xdr:from>
      <xdr:col>9</xdr:col>
      <xdr:colOff>146050</xdr:colOff>
      <xdr:row>36</xdr:row>
      <xdr:rowOff>79375</xdr:rowOff>
    </xdr:from>
    <xdr:to>
      <xdr:col>11</xdr:col>
      <xdr:colOff>550111</xdr:colOff>
      <xdr:row>42</xdr:row>
      <xdr:rowOff>27489</xdr:rowOff>
    </xdr:to>
    <xdr:sp macro="" textlink="">
      <xdr:nvSpPr>
        <xdr:cNvPr id="97" name="Rounded Rectangle 96"/>
        <xdr:cNvSpPr/>
      </xdr:nvSpPr>
      <xdr:spPr>
        <a:xfrm>
          <a:off x="5632450" y="6022975"/>
          <a:ext cx="1623261" cy="938714"/>
        </a:xfrm>
        <a:prstGeom prst="roundRect">
          <a:avLst/>
        </a:prstGeom>
      </xdr:spPr>
      <xdr:style>
        <a:lnRef idx="1">
          <a:schemeClr val="accent1"/>
        </a:lnRef>
        <a:fillRef idx="2">
          <a:schemeClr val="accent1"/>
        </a:fillRef>
        <a:effectRef idx="1">
          <a:schemeClr val="accent1"/>
        </a:effectRef>
        <a:fontRef idx="minor">
          <a:schemeClr val="dk1"/>
        </a:fontRef>
      </xdr:style>
      <xdr:txBody>
        <a:bodyPr vertOverflow="clip" rtlCol="0" anchor="ctr"/>
        <a:lstStyle/>
        <a:p>
          <a:pPr algn="ctr"/>
          <a:r>
            <a:rPr lang="en-US" sz="1100"/>
            <a:t>Quandrant PPF diagram </a:t>
          </a:r>
          <a:r>
            <a:rPr lang="en-US" sz="1100" baseline="0"/>
            <a:t>(shows output and labor allocation).</a:t>
          </a:r>
          <a:endParaRPr lang="en-US" sz="1100"/>
        </a:p>
      </xdr:txBody>
    </xdr:sp>
    <xdr:clientData/>
  </xdr:twoCellAnchor>
  <xdr:twoCellAnchor>
    <xdr:from>
      <xdr:col>8</xdr:col>
      <xdr:colOff>50801</xdr:colOff>
      <xdr:row>32</xdr:row>
      <xdr:rowOff>25400</xdr:rowOff>
    </xdr:from>
    <xdr:to>
      <xdr:col>10</xdr:col>
      <xdr:colOff>348082</xdr:colOff>
      <xdr:row>36</xdr:row>
      <xdr:rowOff>79375</xdr:rowOff>
    </xdr:to>
    <xdr:cxnSp macro="">
      <xdr:nvCxnSpPr>
        <xdr:cNvPr id="98" name="Straight Arrow Connector 97"/>
        <xdr:cNvCxnSpPr>
          <a:stCxn id="97" idx="0"/>
        </xdr:cNvCxnSpPr>
      </xdr:nvCxnSpPr>
      <xdr:spPr bwMode="auto">
        <a:xfrm rot="16200000" flipV="1">
          <a:off x="5328654" y="4907547"/>
          <a:ext cx="714375" cy="1516481"/>
        </a:xfrm>
        <a:prstGeom prst="straightConnector1">
          <a:avLst/>
        </a:prstGeom>
        <a:ln>
          <a:headEnd type="none" w="med" len="med"/>
          <a:tailEnd type="arrow"/>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xdr:from>
      <xdr:col>25</xdr:col>
      <xdr:colOff>0</xdr:colOff>
      <xdr:row>1</xdr:row>
      <xdr:rowOff>0</xdr:rowOff>
    </xdr:from>
    <xdr:to>
      <xdr:col>29</xdr:col>
      <xdr:colOff>876300</xdr:colOff>
      <xdr:row>27</xdr:row>
      <xdr:rowOff>0</xdr:rowOff>
    </xdr:to>
    <xdr:graphicFrame macro="">
      <xdr:nvGraphicFramePr>
        <xdr:cNvPr id="7459" name="Chart 1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20</xdr:col>
      <xdr:colOff>28575</xdr:colOff>
      <xdr:row>28</xdr:row>
      <xdr:rowOff>0</xdr:rowOff>
    </xdr:from>
    <xdr:to>
      <xdr:col>25</xdr:col>
      <xdr:colOff>0</xdr:colOff>
      <xdr:row>56</xdr:row>
      <xdr:rowOff>0</xdr:rowOff>
    </xdr:to>
    <xdr:graphicFrame macro="">
      <xdr:nvGraphicFramePr>
        <xdr:cNvPr id="7460" name="Chart 2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25</xdr:col>
      <xdr:colOff>0</xdr:colOff>
      <xdr:row>28</xdr:row>
      <xdr:rowOff>0</xdr:rowOff>
    </xdr:from>
    <xdr:to>
      <xdr:col>29</xdr:col>
      <xdr:colOff>876300</xdr:colOff>
      <xdr:row>56</xdr:row>
      <xdr:rowOff>0</xdr:rowOff>
    </xdr:to>
    <xdr:graphicFrame macro="">
      <xdr:nvGraphicFramePr>
        <xdr:cNvPr id="7461" name="Chart 3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15</xdr:col>
      <xdr:colOff>0</xdr:colOff>
      <xdr:row>1</xdr:row>
      <xdr:rowOff>0</xdr:rowOff>
    </xdr:from>
    <xdr:to>
      <xdr:col>20</xdr:col>
      <xdr:colOff>38100</xdr:colOff>
      <xdr:row>27</xdr:row>
      <xdr:rowOff>0</xdr:rowOff>
    </xdr:to>
    <xdr:graphicFrame macro="">
      <xdr:nvGraphicFramePr>
        <xdr:cNvPr id="7462" name="Chart 1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20</xdr:col>
      <xdr:colOff>28575</xdr:colOff>
      <xdr:row>1</xdr:row>
      <xdr:rowOff>0</xdr:rowOff>
    </xdr:from>
    <xdr:to>
      <xdr:col>25</xdr:col>
      <xdr:colOff>0</xdr:colOff>
      <xdr:row>27</xdr:row>
      <xdr:rowOff>0</xdr:rowOff>
    </xdr:to>
    <xdr:graphicFrame macro="">
      <xdr:nvGraphicFramePr>
        <xdr:cNvPr id="7463" name="Chart 2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14</xdr:col>
      <xdr:colOff>104775</xdr:colOff>
      <xdr:row>28</xdr:row>
      <xdr:rowOff>0</xdr:rowOff>
    </xdr:from>
    <xdr:to>
      <xdr:col>20</xdr:col>
      <xdr:colOff>47625</xdr:colOff>
      <xdr:row>56</xdr:row>
      <xdr:rowOff>0</xdr:rowOff>
    </xdr:to>
    <xdr:graphicFrame macro="">
      <xdr:nvGraphicFramePr>
        <xdr:cNvPr id="7464" name="Chart 2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104775</xdr:colOff>
      <xdr:row>23</xdr:row>
      <xdr:rowOff>9525</xdr:rowOff>
    </xdr:from>
    <xdr:to>
      <xdr:col>13</xdr:col>
      <xdr:colOff>114300</xdr:colOff>
      <xdr:row>56</xdr:row>
      <xdr:rowOff>0</xdr:rowOff>
    </xdr:to>
    <xdr:graphicFrame macro="">
      <xdr:nvGraphicFramePr>
        <xdr:cNvPr id="7465" name="Chart 2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dimension ref="A1"/>
  <sheetViews>
    <sheetView tabSelected="1" zoomScale="75" zoomScaleNormal="75" workbookViewId="0">
      <selection activeCell="U20" sqref="U20"/>
    </sheetView>
  </sheetViews>
  <sheetFormatPr defaultRowHeight="12.75"/>
  <cols>
    <col min="1" max="16384" width="9.140625" style="89"/>
  </cols>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sheetPr codeName="Sheet2"/>
  <dimension ref="A1:EM59"/>
  <sheetViews>
    <sheetView zoomScale="65" zoomScaleNormal="65" workbookViewId="0">
      <selection activeCell="L5" sqref="L5"/>
    </sheetView>
  </sheetViews>
  <sheetFormatPr defaultColWidth="0" defaultRowHeight="12.75" zeroHeight="1"/>
  <cols>
    <col min="1" max="2" width="1.7109375" style="2" customWidth="1"/>
    <col min="3" max="3" width="20.5703125" style="2" customWidth="1"/>
    <col min="4" max="4" width="3.5703125" style="2" customWidth="1"/>
    <col min="5" max="6" width="9.7109375" style="2" customWidth="1"/>
    <col min="7" max="7" width="3" style="2" customWidth="1"/>
    <col min="8" max="8" width="2" style="2" customWidth="1"/>
    <col min="9" max="9" width="9.7109375" style="2" customWidth="1"/>
    <col min="10" max="10" width="9.28515625" style="2" customWidth="1"/>
    <col min="11" max="11" width="4.140625" style="2" customWidth="1"/>
    <col min="12" max="12" width="11.42578125" style="2" customWidth="1"/>
    <col min="13" max="13" width="10.42578125" style="2" customWidth="1"/>
    <col min="14" max="15" width="1.7109375" style="2" customWidth="1"/>
    <col min="16" max="30" width="13.28515625" style="2" customWidth="1"/>
    <col min="31" max="31" width="3.42578125" style="2" customWidth="1"/>
    <col min="32" max="57" width="13.28515625" style="2" hidden="1" customWidth="1"/>
    <col min="58" max="58" width="0" style="2" hidden="1" customWidth="1"/>
    <col min="59" max="60" width="8.7109375" style="2" hidden="1" customWidth="1"/>
    <col min="61" max="61" width="2.140625" style="2" hidden="1" customWidth="1"/>
    <col min="62" max="63" width="8.7109375" style="2" hidden="1" customWidth="1"/>
    <col min="64" max="64" width="2.140625" style="2" hidden="1" customWidth="1"/>
    <col min="65" max="66" width="8.7109375" style="2" hidden="1" customWidth="1"/>
    <col min="67" max="67" width="2.140625" style="2" hidden="1" customWidth="1"/>
    <col min="68" max="69" width="8.7109375" style="2" hidden="1" customWidth="1"/>
    <col min="70" max="70" width="2.140625" style="2" hidden="1" customWidth="1"/>
    <col min="71" max="75" width="8.7109375" style="2" hidden="1" customWidth="1"/>
    <col min="76" max="76" width="2.140625" style="2" hidden="1" customWidth="1"/>
    <col min="77" max="78" width="8.7109375" style="2" hidden="1" customWidth="1"/>
    <col min="79" max="79" width="2.140625" style="2" hidden="1" customWidth="1"/>
    <col min="80" max="81" width="8.7109375" style="2" hidden="1" customWidth="1"/>
    <col min="82" max="82" width="2.140625" style="2" hidden="1" customWidth="1"/>
    <col min="83" max="84" width="8.7109375" style="2" hidden="1" customWidth="1"/>
    <col min="85" max="85" width="2.140625" style="2" hidden="1" customWidth="1"/>
    <col min="86" max="90" width="8.7109375" style="2" hidden="1" customWidth="1"/>
    <col min="91" max="91" width="2.140625" style="2" hidden="1" customWidth="1"/>
    <col min="92" max="93" width="8.7109375" style="2" hidden="1" customWidth="1"/>
    <col min="94" max="94" width="2.140625" style="2" hidden="1" customWidth="1"/>
    <col min="95" max="96" width="8.7109375" style="2" hidden="1" customWidth="1"/>
    <col min="97" max="97" width="2.140625" style="2" hidden="1" customWidth="1"/>
    <col min="98" max="99" width="8.7109375" style="2" hidden="1" customWidth="1"/>
    <col min="100" max="100" width="2.140625" style="2" hidden="1" customWidth="1"/>
    <col min="101" max="102" width="8.7109375" style="2" hidden="1" customWidth="1"/>
    <col min="103" max="103" width="2.140625" style="2" hidden="1" customWidth="1"/>
    <col min="104" max="105" width="8.7109375" style="2" hidden="1" customWidth="1"/>
    <col min="106" max="106" width="2.140625" style="2" hidden="1" customWidth="1"/>
    <col min="107" max="110" width="8.7109375" style="2" hidden="1" customWidth="1"/>
    <col min="111" max="118" width="8.85546875" style="2" hidden="1" customWidth="1"/>
    <col min="119" max="119" width="2.140625" style="2" hidden="1" customWidth="1"/>
    <col min="120" max="121" width="8.85546875" style="2" hidden="1" customWidth="1"/>
    <col min="122" max="122" width="2.140625" style="2" hidden="1" customWidth="1"/>
    <col min="123" max="124" width="8.85546875" style="2" hidden="1" customWidth="1"/>
    <col min="125" max="125" width="2.140625" style="2" hidden="1" customWidth="1"/>
    <col min="126" max="127" width="8.85546875" style="2" hidden="1" customWidth="1"/>
    <col min="128" max="139" width="9.140625" style="2" hidden="1" customWidth="1"/>
    <col min="140" max="142" width="0" style="2" hidden="1" customWidth="1"/>
    <col min="143" max="143" width="9.42578125" style="2" hidden="1" customWidth="1"/>
    <col min="144" max="16384" width="0" style="2" hidden="1"/>
  </cols>
  <sheetData>
    <row r="1" spans="1:142" s="12" customFormat="1" ht="15.75" customHeight="1">
      <c r="A1" s="35"/>
      <c r="B1" s="35"/>
      <c r="C1" s="36" t="s">
        <v>48</v>
      </c>
      <c r="D1" s="33"/>
      <c r="E1" s="34"/>
      <c r="F1" s="34"/>
      <c r="G1" s="34"/>
      <c r="H1" s="34"/>
      <c r="I1" s="34"/>
      <c r="J1" s="34"/>
      <c r="K1" s="34"/>
      <c r="L1" s="34"/>
      <c r="M1" s="34"/>
      <c r="N1" s="34"/>
      <c r="O1" s="34"/>
      <c r="P1" s="35"/>
      <c r="Q1" s="35"/>
      <c r="R1" s="48" t="s">
        <v>39</v>
      </c>
      <c r="S1" s="35"/>
      <c r="T1" s="35"/>
      <c r="U1" s="35"/>
      <c r="V1" s="35"/>
      <c r="W1" s="48" t="s">
        <v>27</v>
      </c>
      <c r="X1" s="35"/>
      <c r="Y1" s="35"/>
      <c r="Z1" s="35"/>
      <c r="AA1" s="35"/>
      <c r="AB1" s="48" t="s">
        <v>40</v>
      </c>
      <c r="AC1" s="35"/>
      <c r="AD1" s="35"/>
      <c r="AE1" s="35"/>
    </row>
    <row r="2" spans="1:142" s="1" customFormat="1">
      <c r="A2" s="35"/>
      <c r="B2" s="15"/>
      <c r="C2" s="53"/>
      <c r="D2" s="53"/>
      <c r="E2" s="54"/>
      <c r="F2" s="54"/>
      <c r="G2" s="54"/>
      <c r="H2" s="54"/>
      <c r="I2" s="100" t="s">
        <v>10</v>
      </c>
      <c r="J2" s="100"/>
      <c r="K2" s="54"/>
      <c r="L2" s="54"/>
      <c r="M2" s="54"/>
      <c r="N2" s="54"/>
      <c r="O2" s="57"/>
      <c r="AE2" s="35"/>
      <c r="AM2" s="78" t="s">
        <v>65</v>
      </c>
      <c r="AU2" s="78" t="s">
        <v>58</v>
      </c>
      <c r="BG2" s="1" t="s">
        <v>13</v>
      </c>
      <c r="BV2" s="1" t="s">
        <v>35</v>
      </c>
      <c r="CK2" s="1" t="s">
        <v>23</v>
      </c>
      <c r="DG2" s="1" t="s">
        <v>24</v>
      </c>
      <c r="DZ2" s="78" t="s">
        <v>52</v>
      </c>
    </row>
    <row r="3" spans="1:142" s="1" customFormat="1">
      <c r="A3" s="35"/>
      <c r="B3" s="15"/>
      <c r="C3" s="50" t="s">
        <v>5</v>
      </c>
      <c r="D3" s="22"/>
      <c r="E3" s="30" t="s">
        <v>3</v>
      </c>
      <c r="F3" s="30" t="s">
        <v>4</v>
      </c>
      <c r="G3" s="30"/>
      <c r="H3" s="30"/>
      <c r="I3" s="30" t="s">
        <v>3</v>
      </c>
      <c r="J3" s="30" t="s">
        <v>4</v>
      </c>
      <c r="K3" s="25"/>
      <c r="L3" s="31" t="s">
        <v>43</v>
      </c>
      <c r="M3" s="21"/>
      <c r="N3" s="21"/>
      <c r="O3" s="35"/>
      <c r="S3" s="4"/>
      <c r="Z3" s="4"/>
      <c r="AE3" s="35"/>
      <c r="AG3" s="4"/>
      <c r="AM3" s="78" t="s">
        <v>66</v>
      </c>
      <c r="AN3" s="5"/>
      <c r="AP3" s="78" t="s">
        <v>69</v>
      </c>
      <c r="AR3" s="78" t="s">
        <v>71</v>
      </c>
      <c r="AU3" s="81" t="s">
        <v>59</v>
      </c>
      <c r="AW3" s="78" t="s">
        <v>60</v>
      </c>
      <c r="AY3" s="78" t="s">
        <v>61</v>
      </c>
      <c r="BB3" s="4"/>
      <c r="BG3" s="1" t="s">
        <v>21</v>
      </c>
      <c r="BJ3" s="1" t="s">
        <v>22</v>
      </c>
      <c r="BM3" s="78" t="s">
        <v>53</v>
      </c>
      <c r="BP3" s="1" t="s">
        <v>17</v>
      </c>
      <c r="BS3" s="1" t="s">
        <v>18</v>
      </c>
      <c r="BV3" s="1" t="s">
        <v>31</v>
      </c>
      <c r="BY3" s="1" t="s">
        <v>30</v>
      </c>
      <c r="CB3" s="78" t="s">
        <v>55</v>
      </c>
      <c r="CE3" s="1" t="s">
        <v>17</v>
      </c>
      <c r="CH3" s="1" t="s">
        <v>18</v>
      </c>
      <c r="CK3" s="1" t="s">
        <v>20</v>
      </c>
      <c r="CN3" s="1" t="s">
        <v>19</v>
      </c>
      <c r="CQ3" s="1" t="s">
        <v>16</v>
      </c>
      <c r="CT3" s="1" t="s">
        <v>15</v>
      </c>
      <c r="CW3" s="1" t="s">
        <v>17</v>
      </c>
      <c r="CZ3" s="1" t="s">
        <v>18</v>
      </c>
      <c r="DC3" s="1" t="s">
        <v>14</v>
      </c>
      <c r="DM3" s="78" t="s">
        <v>76</v>
      </c>
      <c r="DP3" s="1" t="s">
        <v>34</v>
      </c>
      <c r="DS3" s="1" t="s">
        <v>25</v>
      </c>
      <c r="DV3" s="1" t="s">
        <v>26</v>
      </c>
      <c r="DZ3" s="1" t="s">
        <v>34</v>
      </c>
      <c r="EC3" s="1" t="s">
        <v>9</v>
      </c>
      <c r="ED3" s="1" t="s">
        <v>7</v>
      </c>
      <c r="EF3" s="1" t="s">
        <v>37</v>
      </c>
      <c r="EH3" s="1" t="s">
        <v>38</v>
      </c>
    </row>
    <row r="4" spans="1:142" s="6" customFormat="1">
      <c r="A4" s="52"/>
      <c r="B4" s="21"/>
      <c r="C4" s="51" t="s">
        <v>0</v>
      </c>
      <c r="D4" s="32">
        <v>0</v>
      </c>
      <c r="E4" s="71">
        <f>66.6666666666+D4/10</f>
        <v>66.666666666599994</v>
      </c>
      <c r="F4" s="72">
        <f>33.3333333333+G4/10</f>
        <v>33.333333333299997</v>
      </c>
      <c r="G4" s="77">
        <v>0</v>
      </c>
      <c r="H4" s="26"/>
      <c r="I4" s="40">
        <f>(E13*E7-I5*E5)/E4</f>
        <v>1.0000000002841296</v>
      </c>
      <c r="J4" s="74">
        <f>(F13*F7-F5*I5)/F4</f>
        <v>1.0000000002894966</v>
      </c>
      <c r="K4" s="26"/>
      <c r="L4" s="21"/>
      <c r="M4" s="21"/>
      <c r="N4" s="21"/>
      <c r="O4" s="58"/>
      <c r="AE4" s="52"/>
      <c r="AM4" s="78" t="s">
        <v>67</v>
      </c>
      <c r="AN4" s="78" t="s">
        <v>68</v>
      </c>
      <c r="AP4" s="78" t="s">
        <v>32</v>
      </c>
      <c r="AQ4" s="78" t="s">
        <v>70</v>
      </c>
      <c r="AR4" s="78" t="s">
        <v>72</v>
      </c>
      <c r="AS4" s="78" t="s">
        <v>33</v>
      </c>
      <c r="AU4" s="78" t="s">
        <v>32</v>
      </c>
      <c r="AV4" s="78" t="s">
        <v>62</v>
      </c>
      <c r="AW4" s="78" t="s">
        <v>33</v>
      </c>
      <c r="AX4" s="78" t="s">
        <v>62</v>
      </c>
      <c r="AY4" s="78" t="s">
        <v>63</v>
      </c>
      <c r="AZ4" s="78" t="s">
        <v>62</v>
      </c>
      <c r="BG4" s="6" t="s">
        <v>1</v>
      </c>
      <c r="BH4" s="6" t="s">
        <v>0</v>
      </c>
      <c r="BJ4" s="6" t="s">
        <v>1</v>
      </c>
      <c r="BK4" s="6" t="s">
        <v>0</v>
      </c>
      <c r="BM4" s="6" t="s">
        <v>1</v>
      </c>
      <c r="BN4" s="6" t="s">
        <v>0</v>
      </c>
      <c r="BP4" s="6" t="s">
        <v>1</v>
      </c>
      <c r="BQ4" s="6" t="s">
        <v>0</v>
      </c>
      <c r="BS4" s="6" t="s">
        <v>1</v>
      </c>
      <c r="BT4" s="6" t="s">
        <v>0</v>
      </c>
      <c r="BV4" s="6" t="s">
        <v>28</v>
      </c>
      <c r="BW4" s="6" t="s">
        <v>29</v>
      </c>
      <c r="BY4" s="6" t="s">
        <v>28</v>
      </c>
      <c r="BZ4" s="6" t="s">
        <v>29</v>
      </c>
      <c r="CB4" s="6" t="s">
        <v>28</v>
      </c>
      <c r="CC4" s="6" t="s">
        <v>29</v>
      </c>
      <c r="CE4" s="6" t="s">
        <v>1</v>
      </c>
      <c r="CF4" s="6" t="s">
        <v>0</v>
      </c>
      <c r="CH4" s="6" t="s">
        <v>1</v>
      </c>
      <c r="CI4" s="6" t="s">
        <v>0</v>
      </c>
      <c r="CK4" s="6" t="s">
        <v>1</v>
      </c>
      <c r="CL4" s="6" t="s">
        <v>0</v>
      </c>
      <c r="CN4" s="6" t="s">
        <v>1</v>
      </c>
      <c r="CO4" s="6" t="s">
        <v>0</v>
      </c>
      <c r="CQ4" s="6" t="s">
        <v>1</v>
      </c>
      <c r="CR4" s="6" t="s">
        <v>0</v>
      </c>
      <c r="CT4" s="6" t="s">
        <v>1</v>
      </c>
      <c r="CU4" s="6" t="s">
        <v>0</v>
      </c>
      <c r="CW4" s="6" t="s">
        <v>1</v>
      </c>
      <c r="CX4" s="6" t="s">
        <v>0</v>
      </c>
      <c r="CZ4" s="6" t="s">
        <v>1</v>
      </c>
      <c r="DA4" s="6" t="s">
        <v>0</v>
      </c>
      <c r="DC4" s="6" t="s">
        <v>1</v>
      </c>
      <c r="DD4" s="6" t="s">
        <v>0</v>
      </c>
      <c r="DM4" s="78" t="s">
        <v>77</v>
      </c>
      <c r="DN4" s="78" t="s">
        <v>78</v>
      </c>
      <c r="DP4" s="6" t="s">
        <v>3</v>
      </c>
      <c r="DQ4" s="6" t="s">
        <v>4</v>
      </c>
      <c r="DS4" s="6" t="s">
        <v>3</v>
      </c>
      <c r="DT4" s="6" t="s">
        <v>4</v>
      </c>
      <c r="DV4" s="6" t="s">
        <v>3</v>
      </c>
      <c r="DW4" s="6" t="s">
        <v>4</v>
      </c>
      <c r="DZ4" s="6" t="s">
        <v>3</v>
      </c>
      <c r="EA4" s="6" t="s">
        <v>4</v>
      </c>
      <c r="EB4" s="78" t="s">
        <v>79</v>
      </c>
      <c r="ED4" s="6" t="s">
        <v>3</v>
      </c>
      <c r="EE4" s="6" t="s">
        <v>4</v>
      </c>
      <c r="EF4" s="6" t="s">
        <v>3</v>
      </c>
      <c r="EG4" s="6" t="s">
        <v>4</v>
      </c>
      <c r="EH4" s="6" t="s">
        <v>3</v>
      </c>
      <c r="EI4" s="6" t="s">
        <v>4</v>
      </c>
    </row>
    <row r="5" spans="1:142" s="6" customFormat="1">
      <c r="A5" s="52"/>
      <c r="B5" s="21"/>
      <c r="C5" s="51" t="s">
        <v>1</v>
      </c>
      <c r="D5" s="21"/>
      <c r="E5" s="74">
        <f>(-$E$26+SQRT($E$26^2-4*$E$25*$E$27))/(2*$E$25)</f>
        <v>33.333333336547405</v>
      </c>
      <c r="F5" s="41">
        <f>L5-E5</f>
        <v>66.666666663452588</v>
      </c>
      <c r="G5" s="42"/>
      <c r="H5" s="26"/>
      <c r="I5" s="40">
        <f>E13*L18*E4^L15*L16*E5^(-L15)</f>
        <v>1.000000000486708</v>
      </c>
      <c r="J5" s="26"/>
      <c r="K5" s="26"/>
      <c r="L5" s="46">
        <v>100</v>
      </c>
      <c r="M5" s="21"/>
      <c r="N5" s="21"/>
      <c r="O5" s="58"/>
      <c r="AE5" s="52"/>
      <c r="AM5" s="6">
        <v>0</v>
      </c>
      <c r="AN5" s="82">
        <f>-L5</f>
        <v>-100</v>
      </c>
      <c r="AP5" s="6">
        <v>0</v>
      </c>
      <c r="AQ5" s="6">
        <f>$L$18*$E$4^$L$15*(-AP5)^$L$16</f>
        <v>0</v>
      </c>
      <c r="AR5" s="6">
        <f>$M$18*$F$4^$M$15*(-AS5)^$M$16</f>
        <v>0</v>
      </c>
      <c r="AS5" s="6">
        <v>0</v>
      </c>
      <c r="AU5" s="6">
        <v>1</v>
      </c>
      <c r="AV5" s="6">
        <f>$E$13*$L$18*$E$4^$L$15*$L$16*AU5^(-$L$15)</f>
        <v>10.357441689798437</v>
      </c>
      <c r="AW5" s="82">
        <f>$L$5-AU5</f>
        <v>99</v>
      </c>
      <c r="AX5" s="6">
        <f>$F$13*$M$18*$F$4^$M$15*$M$16*AW5^(-$M$15)</f>
        <v>0.87651196520050401</v>
      </c>
      <c r="AY5" s="82">
        <f>L5</f>
        <v>100</v>
      </c>
      <c r="AZ5" s="6">
        <v>0</v>
      </c>
      <c r="BG5" s="7">
        <v>2</v>
      </c>
      <c r="BH5" s="7">
        <f>((1/$E$13)/($L$18*BG5^$L$16))^(1/$L$15)</f>
        <v>0.27216552675919747</v>
      </c>
      <c r="BI5" s="7"/>
      <c r="BJ5" s="7">
        <v>2</v>
      </c>
      <c r="BK5" s="7">
        <f>((1/$F$13)/($M$18*BJ5^$M$16))^(1/$M$15)</f>
        <v>3.7037036978055736E-2</v>
      </c>
      <c r="BL5" s="7"/>
      <c r="BM5" s="7">
        <f>1/$I5</f>
        <v>0.99999999951329199</v>
      </c>
      <c r="BN5" s="7">
        <v>0</v>
      </c>
      <c r="BO5" s="7"/>
      <c r="BP5" s="7">
        <v>0</v>
      </c>
      <c r="BQ5" s="7">
        <v>0</v>
      </c>
      <c r="BR5" s="7"/>
      <c r="BS5" s="7">
        <v>0</v>
      </c>
      <c r="BT5" s="7">
        <v>0</v>
      </c>
      <c r="BU5" s="7"/>
      <c r="BV5" s="7">
        <v>2</v>
      </c>
      <c r="BW5" s="7">
        <f>($E$13/((1/$L$18)*(($L$16/$L$15)^$L$15+($L$16/$L$15)^(-$L$16))*BV5^$L$16))^(1/$L$15)</f>
        <v>0.70710678148601547</v>
      </c>
      <c r="BX5" s="7"/>
      <c r="BY5" s="7">
        <v>2</v>
      </c>
      <c r="BZ5" s="7">
        <f>($F$13/((1/$M$18)*(($M$16/$M$15)^$M$15+($M$16/$M$15)^(-$M$16))*BY5^$M$16))^(1/$M$15)</f>
        <v>0.25000000026374197</v>
      </c>
      <c r="CA5" s="7"/>
      <c r="CB5" s="7">
        <v>0</v>
      </c>
      <c r="CC5" s="7">
        <v>0</v>
      </c>
      <c r="CD5" s="7"/>
      <c r="CE5" s="7">
        <f>(1/$E5)*($E7*$E13)</f>
        <v>3.0000000008601231</v>
      </c>
      <c r="CF5" s="7">
        <v>0</v>
      </c>
      <c r="CG5" s="7"/>
      <c r="CH5" s="7">
        <f>(1/$F5)*($F7*$F13)</f>
        <v>1.500000000655062</v>
      </c>
      <c r="CI5" s="7">
        <v>0</v>
      </c>
      <c r="CK5" s="7">
        <f>L5*1.5</f>
        <v>150</v>
      </c>
      <c r="CL5" s="7">
        <f>(($E$7)/($L$18*CK5^$L$16))^(1/$L$15)</f>
        <v>31.426968047128845</v>
      </c>
      <c r="CM5" s="7"/>
      <c r="CN5" s="7">
        <f>L5*1.5</f>
        <v>150</v>
      </c>
      <c r="CO5" s="7">
        <f>(($F$7)/($M$18*CN5^$M$16))^(1/$M$15)</f>
        <v>6.5843621376744013</v>
      </c>
      <c r="CP5" s="7"/>
      <c r="CQ5" s="7">
        <f>$E$13*$E$7/$I$5</f>
        <v>99.999999989642177</v>
      </c>
      <c r="CR5" s="7">
        <v>0</v>
      </c>
      <c r="CS5" s="7"/>
      <c r="CT5" s="7">
        <f>$F$13*$F$7/$I$5</f>
        <v>99.999999990178878</v>
      </c>
      <c r="CU5" s="7">
        <v>0</v>
      </c>
      <c r="CV5" s="7"/>
      <c r="CW5" s="7">
        <v>0</v>
      </c>
      <c r="CX5" s="7">
        <v>0</v>
      </c>
      <c r="CY5" s="7"/>
      <c r="CZ5" s="7">
        <v>0</v>
      </c>
      <c r="DA5" s="7">
        <v>0</v>
      </c>
      <c r="DC5" s="7">
        <v>0</v>
      </c>
      <c r="DD5" s="7">
        <v>0</v>
      </c>
      <c r="DE5" s="7"/>
      <c r="DF5" s="7"/>
      <c r="DG5" s="7"/>
      <c r="DH5" s="7"/>
      <c r="DI5" s="7"/>
      <c r="DJ5" s="7"/>
      <c r="DK5" s="7"/>
      <c r="DL5" s="7"/>
      <c r="DM5" s="7">
        <f>E9</f>
        <v>100.00000003858133</v>
      </c>
      <c r="DN5" s="7">
        <f>F9</f>
        <v>100.00000003858133</v>
      </c>
      <c r="DO5" s="7"/>
      <c r="DP5" s="7">
        <v>0</v>
      </c>
      <c r="DQ5" s="7">
        <f>M18*F4^M15*L5^M16</f>
        <v>131.03706976733503</v>
      </c>
      <c r="DS5" s="7">
        <f>$E$15</f>
        <v>200.00000007716267</v>
      </c>
      <c r="DT5" s="7">
        <f>($E$17/(2*DS5^$L$20))^(1/$M$20)</f>
        <v>50.000000019290674</v>
      </c>
      <c r="DU5" s="7"/>
      <c r="DV5" s="7">
        <f>$E$15/$E$13</f>
        <v>200.00000007716267</v>
      </c>
      <c r="DW5" s="7">
        <v>0</v>
      </c>
      <c r="DY5" s="7"/>
      <c r="DZ5" s="7">
        <f>DP5+0.1</f>
        <v>0.1</v>
      </c>
      <c r="EA5" s="7">
        <f>DQ5</f>
        <v>131.03706976733503</v>
      </c>
      <c r="EB5" s="86">
        <f>$M$18*$F$4^$M$15*$M$16*($L$5-(DZ5/($L$18*$E$4^$L$15))^(1/$L$16))^(-$M$15)*(-1/$L$16)*(DZ5/($L$18*$E$4^$L$15))^(1/$L$16-1)*(1/($L$18*$E$4^$L$15))</f>
        <v>-8.7358046778243267E-7</v>
      </c>
      <c r="EC5" s="7">
        <f>-$EB5*DZ5+EA5</f>
        <v>131.03706985469307</v>
      </c>
      <c r="ED5" s="7">
        <f>$L$20*EC5/(-EB5)</f>
        <v>74999999.821040049</v>
      </c>
      <c r="EE5" s="7">
        <f t="shared" ref="EE5:EE40" si="0">$M$20*EC5/1</f>
        <v>65.518534927346536</v>
      </c>
      <c r="EF5" s="7">
        <f>DZ5-ED5</f>
        <v>-74999999.721040055</v>
      </c>
      <c r="EG5" s="7">
        <f>EE5-EA5</f>
        <v>-65.51853483998849</v>
      </c>
      <c r="EH5" s="7">
        <v>0</v>
      </c>
      <c r="EI5" s="7">
        <v>0</v>
      </c>
    </row>
    <row r="6" spans="1:142" s="6" customFormat="1">
      <c r="A6" s="52"/>
      <c r="B6" s="21"/>
      <c r="C6" s="51"/>
      <c r="D6" s="21"/>
      <c r="E6" s="42"/>
      <c r="F6" s="42"/>
      <c r="G6" s="42"/>
      <c r="H6" s="19"/>
      <c r="I6" s="19"/>
      <c r="J6" s="19"/>
      <c r="K6" s="19"/>
      <c r="L6" s="19"/>
      <c r="M6" s="19"/>
      <c r="N6" s="19"/>
      <c r="O6" s="52"/>
      <c r="AE6" s="52"/>
      <c r="AM6" s="82">
        <f>-L5</f>
        <v>-100</v>
      </c>
      <c r="AN6" s="6">
        <v>0</v>
      </c>
      <c r="AP6" s="7">
        <f>(AP5+(AP$40-AP$5)/35)</f>
        <v>-2.8571428571428572</v>
      </c>
      <c r="AQ6" s="6">
        <f t="shared" ref="AQ6:AQ40" si="1">$L$18*$E$4^$L$15*(-AP6)^$L$16</f>
        <v>44.091113839091079</v>
      </c>
      <c r="AR6" s="6">
        <f t="shared" ref="AR6:AR40" si="2">$M$18*$F$4^$M$15*(-AS6)^$M$16</f>
        <v>12.246598407170382</v>
      </c>
      <c r="AS6" s="7">
        <f t="shared" ref="AS6:AS39" si="3">AS5+(AS$40-AS$5)/35</f>
        <v>-2.8571428571428572</v>
      </c>
      <c r="AU6" s="7">
        <f>AU5+(AU$40-AU$5)/35</f>
        <v>3.8</v>
      </c>
      <c r="AV6" s="6">
        <f t="shared" ref="AV6:AV40" si="4">$E$13*$L$18*$E$4^$L$15*$L$16*AU6^(-$L$15)</f>
        <v>4.2533399893066282</v>
      </c>
      <c r="AW6" s="82">
        <f t="shared" ref="AW6:AW40" si="5">$L$5-AU6</f>
        <v>96.2</v>
      </c>
      <c r="AX6" s="6">
        <f t="shared" ref="AX6:AX40" si="6">$F$13*$M$18*$F$4^$M$15*$M$16*AW6^(-$M$15)</f>
        <v>0.88493469636542188</v>
      </c>
      <c r="AY6" s="82">
        <f>AY5</f>
        <v>100</v>
      </c>
      <c r="AZ6" s="6">
        <f>2</f>
        <v>2</v>
      </c>
      <c r="BG6" s="7">
        <f t="shared" ref="BG6:BG40" si="7">((1/$E$13)/($L$18*BH6^$L$15))^(1/$L$16)</f>
        <v>1.4330033713974024</v>
      </c>
      <c r="BH6" s="7">
        <f>BH5+(BH$40-BH$5)/35</f>
        <v>0.32153222599464898</v>
      </c>
      <c r="BI6" s="7"/>
      <c r="BJ6" s="7">
        <f t="shared" ref="BJ6:BJ40" si="8">((1/$F$13)/($M$18*BK6^$M$15))^(1/$M$16)</f>
        <v>1.2613124472447159</v>
      </c>
      <c r="BK6" s="7">
        <f>BK5+(BK$40-BK$5)/35</f>
        <v>9.3121693064396993E-2</v>
      </c>
      <c r="BL6" s="7"/>
      <c r="BM6" s="7">
        <v>0</v>
      </c>
      <c r="BN6" s="7">
        <f>1/$I4</f>
        <v>0.99999999971587039</v>
      </c>
      <c r="BO6" s="7"/>
      <c r="BP6" s="7">
        <f>$E5/(E7*E13)</f>
        <v>0.33333333323776415</v>
      </c>
      <c r="BQ6" s="7">
        <f>$E4/(E7*E13)</f>
        <v>0.66666666641058014</v>
      </c>
      <c r="BR6" s="7"/>
      <c r="BS6" s="7">
        <f>$F5/(F7*F13)</f>
        <v>0.66666666637552807</v>
      </c>
      <c r="BT6" s="7">
        <f>$F4/(F7*F13)</f>
        <v>0.33333333320350106</v>
      </c>
      <c r="BU6" s="7"/>
      <c r="BV6" s="7">
        <f t="shared" ref="BV6:BV40" si="9">($E$13/((1/$L$18)*(($L$16/$L$15)^$L$15+($L$16/$L$15)^(-$L$16))*BW6^$L$15))^(1/$L$16)</f>
        <v>1.80634100909086</v>
      </c>
      <c r="BW6" s="7">
        <f>BW5+(BW$40-BW$5)/35</f>
        <v>0.74404658772927212</v>
      </c>
      <c r="BX6" s="7"/>
      <c r="BY6" s="7">
        <f t="shared" ref="BY6:BY40" si="10">($F$13/((1/$M$18)*(($M$16/$M$15)^$M$15+($M$16/$M$15)^(-$M$16))*BZ6^$M$15))^(1/$M$16)</f>
        <v>1.8257418585589564</v>
      </c>
      <c r="BZ6" s="7">
        <f>BZ5+(BZ$40-BZ$5)/35</f>
        <v>0.30000000025620649</v>
      </c>
      <c r="CA6" s="7"/>
      <c r="CB6" s="7">
        <f>$I5</f>
        <v>1.000000000486708</v>
      </c>
      <c r="CC6" s="7">
        <f>$I4</f>
        <v>1.0000000002841296</v>
      </c>
      <c r="CD6" s="7"/>
      <c r="CE6" s="7">
        <v>0</v>
      </c>
      <c r="CF6" s="7">
        <f>(1/$E4)*($E7*$E13)</f>
        <v>1.5000000005761949</v>
      </c>
      <c r="CG6" s="7"/>
      <c r="CH6" s="7">
        <v>0</v>
      </c>
      <c r="CI6" s="7">
        <f>(1/$F4)*($F7*$F13)</f>
        <v>3.0000000011684906</v>
      </c>
      <c r="CK6" s="7">
        <f t="shared" ref="CK6:CK40" si="11">(($E$7)/($L$18*CL6^$L$15))^(1/$L$16)</f>
        <v>125.64106286480613</v>
      </c>
      <c r="CL6" s="7">
        <f>CL5+(CL$40-CL$5)/35</f>
        <v>34.338578483873732</v>
      </c>
      <c r="CM6" s="7"/>
      <c r="CN6" s="7">
        <f t="shared" ref="CN6:CN40" si="12">(($F$7)/($M$18*CO6^$M$15))^(1/$M$16)</f>
        <v>133.59275988982256</v>
      </c>
      <c r="CO6" s="7">
        <f>CO5+(CO$40-CO$5)/35</f>
        <v>8.3009994099294175</v>
      </c>
      <c r="CP6" s="7"/>
      <c r="CQ6" s="7">
        <v>0</v>
      </c>
      <c r="CR6" s="7">
        <f>$E$13*$E$7/$I$4</f>
        <v>100.00000000990002</v>
      </c>
      <c r="CS6" s="7"/>
      <c r="CT6" s="7">
        <v>0</v>
      </c>
      <c r="CU6" s="7">
        <f>$F$13*$F$7/$J$4</f>
        <v>100.00000000990001</v>
      </c>
      <c r="CV6" s="7"/>
      <c r="CW6" s="7">
        <f>$E$5</f>
        <v>33.333333336547405</v>
      </c>
      <c r="CX6" s="7">
        <f>$E$4</f>
        <v>66.666666666599994</v>
      </c>
      <c r="CY6" s="7"/>
      <c r="CZ6" s="7">
        <f>$F$5</f>
        <v>66.666666663452588</v>
      </c>
      <c r="DA6" s="7">
        <f>$F$4</f>
        <v>33.333333333299997</v>
      </c>
      <c r="DC6" s="7" t="e">
        <f>#REF!</f>
        <v>#REF!</v>
      </c>
      <c r="DD6" s="7">
        <f>$L$5</f>
        <v>100</v>
      </c>
      <c r="DE6" s="7"/>
      <c r="DF6" s="7"/>
      <c r="DG6" s="7"/>
      <c r="DH6" s="7"/>
      <c r="DI6" s="7"/>
      <c r="DJ6" s="7"/>
      <c r="DK6" s="7"/>
      <c r="DL6" s="7"/>
      <c r="DM6" s="7"/>
      <c r="DN6" s="7"/>
      <c r="DO6" s="7"/>
      <c r="DP6" s="7">
        <f>DP5+(DP$40-DP$5)/35</f>
        <v>4.1207130597692982</v>
      </c>
      <c r="DQ6" s="7">
        <f t="shared" ref="DQ6:DQ39" si="13">$M$18*$F$4^$M$15*($L$5-(DP6/($L$18*$E$4^$L$15))^(1/$L$16))^$M$16</f>
        <v>131.0350322539521</v>
      </c>
      <c r="DS6" s="7">
        <f t="shared" ref="DS6:DS40" si="14">($E$17/(2*DT6^$M$20))^(1/$L$20)</f>
        <v>184.21052638686029</v>
      </c>
      <c r="DT6" s="7">
        <f>DT5+(DT$40-DT$5)/35</f>
        <v>54.285714306658448</v>
      </c>
      <c r="DU6" s="7"/>
      <c r="DV6" s="7">
        <v>0</v>
      </c>
      <c r="DW6" s="7">
        <f>$E$15/$F$13</f>
        <v>200.00000007716267</v>
      </c>
      <c r="DY6" s="7"/>
      <c r="DZ6" s="7">
        <f t="shared" ref="DZ6:DZ39" si="15">DP6</f>
        <v>4.1207130597692982</v>
      </c>
      <c r="EA6" s="7">
        <f t="shared" ref="EA6:EA40" si="16">DQ6</f>
        <v>131.0350322539521</v>
      </c>
      <c r="EB6" s="86">
        <f t="shared" ref="EB6:EB40" si="17">$M$18*$F$4^$M$15*$M$16*($L$5-(DZ6/($L$18*$E$4^$L$15))^(1/$L$16))^(-$M$15)*(-1/$L$16)*(DZ6/($L$18*$E$4^$L$15))^(1/$L$16-1)*(1/($L$18*$E$4^$L$15))</f>
        <v>-1.4833752848550489E-3</v>
      </c>
      <c r="EC6" s="7">
        <f>-$EB6*DZ6+EA6</f>
        <v>131.04114481786092</v>
      </c>
      <c r="ED6" s="7">
        <f t="shared" ref="ED6:ED40" si="18">$L$20*EC6/(-EB6)</f>
        <v>44169.923200070669</v>
      </c>
      <c r="EE6" s="7">
        <f t="shared" si="0"/>
        <v>65.520572408930462</v>
      </c>
      <c r="EF6" s="7">
        <f t="shared" ref="EF6:EF40" si="19">DZ6-ED6</f>
        <v>-44165.8024870109</v>
      </c>
      <c r="EG6" s="7">
        <f t="shared" ref="EG6:EG40" si="20">EE6-EA6</f>
        <v>-65.514459845021634</v>
      </c>
      <c r="EH6" s="7">
        <f>$E$11</f>
        <v>-2.6835778044187464E-10</v>
      </c>
      <c r="EI6" s="7">
        <f>-$F$11</f>
        <v>-2.6834356958715944E-10</v>
      </c>
      <c r="EK6" s="7"/>
      <c r="EL6" s="7"/>
    </row>
    <row r="7" spans="1:142" s="6" customFormat="1">
      <c r="A7" s="52"/>
      <c r="B7" s="21"/>
      <c r="C7" s="50" t="s">
        <v>2</v>
      </c>
      <c r="D7" s="23"/>
      <c r="E7" s="40">
        <f>L18*E4^L15*E5^L16</f>
        <v>100.00000003831298</v>
      </c>
      <c r="F7" s="40">
        <f>M18*F4^M15*F5^M16</f>
        <v>100.00000003884968</v>
      </c>
      <c r="G7" s="42"/>
      <c r="H7" s="18"/>
      <c r="I7" s="21"/>
      <c r="J7" s="21"/>
      <c r="K7" s="21"/>
      <c r="L7" s="21"/>
      <c r="M7" s="21"/>
      <c r="N7" s="15"/>
      <c r="O7" s="35"/>
      <c r="AE7" s="52"/>
      <c r="AP7" s="7">
        <f t="shared" ref="AP7:AP39" si="21">AP6+(AP$40-AP$5)/35</f>
        <v>-5.7142857142857144</v>
      </c>
      <c r="AQ7" s="6">
        <f t="shared" si="1"/>
        <v>55.551322441749022</v>
      </c>
      <c r="AR7" s="6">
        <f t="shared" si="2"/>
        <v>19.440263195023505</v>
      </c>
      <c r="AS7" s="7">
        <f t="shared" si="3"/>
        <v>-5.7142857142857144</v>
      </c>
      <c r="AU7" s="7">
        <f t="shared" ref="AU7:AU39" si="22">AU6+(AU$40-AU$5)/35</f>
        <v>6.6</v>
      </c>
      <c r="AV7" s="6">
        <f t="shared" si="4"/>
        <v>2.9436750938553575</v>
      </c>
      <c r="AW7" s="82">
        <f t="shared" si="5"/>
        <v>93.4</v>
      </c>
      <c r="AX7" s="6">
        <f t="shared" si="6"/>
        <v>0.89369080264552891</v>
      </c>
      <c r="BG7" s="7">
        <f t="shared" si="7"/>
        <v>1.0769240526229047</v>
      </c>
      <c r="BH7" s="7">
        <f t="shared" ref="BH7:BH39" si="23">BH6+(BH$40-BH$5)/35</f>
        <v>0.37089892523010048</v>
      </c>
      <c r="BI7" s="7"/>
      <c r="BJ7" s="7">
        <f t="shared" si="8"/>
        <v>0.99644759040043684</v>
      </c>
      <c r="BK7" s="7">
        <f t="shared" ref="BK7:BK39" si="24">BK6+(BK$40-BK$5)/35</f>
        <v>0.14920634915073827</v>
      </c>
      <c r="BL7" s="7"/>
      <c r="BM7" s="7"/>
      <c r="BN7" s="7"/>
      <c r="BO7" s="7"/>
      <c r="BP7" s="7"/>
      <c r="BQ7" s="7"/>
      <c r="BR7" s="7"/>
      <c r="BS7" s="7"/>
      <c r="BT7" s="7"/>
      <c r="BU7" s="7"/>
      <c r="BV7" s="7">
        <f t="shared" si="9"/>
        <v>1.6395062051461613</v>
      </c>
      <c r="BW7" s="7">
        <f t="shared" ref="BW7:BW39" si="25">BW6+(BW$40-BW$5)/35</f>
        <v>0.78098639397252878</v>
      </c>
      <c r="BX7" s="7"/>
      <c r="BY7" s="7">
        <f t="shared" si="10"/>
        <v>1.6903085097908264</v>
      </c>
      <c r="BZ7" s="7">
        <f t="shared" ref="BZ7:BZ39" si="26">BZ6+(BZ$40-BZ$5)/35</f>
        <v>0.35000000024867101</v>
      </c>
      <c r="CA7" s="7"/>
      <c r="CB7" s="7"/>
      <c r="CC7" s="7"/>
      <c r="CD7" s="7"/>
      <c r="CE7" s="7"/>
      <c r="CF7" s="7"/>
      <c r="CG7" s="7"/>
      <c r="CH7" s="7"/>
      <c r="CI7" s="7"/>
      <c r="CK7" s="7">
        <f t="shared" si="11"/>
        <v>106.76754769428194</v>
      </c>
      <c r="CL7" s="7">
        <f t="shared" ref="CL7:CL39" si="27">CL6+(CL$40-CL$5)/35</f>
        <v>37.250188920618619</v>
      </c>
      <c r="CM7" s="7"/>
      <c r="CN7" s="7">
        <f t="shared" si="12"/>
        <v>121.60893221053561</v>
      </c>
      <c r="CO7" s="7">
        <f t="shared" ref="CO7:CO39" si="28">CO6+(CO$40-CO$5)/35</f>
        <v>10.017636682184435</v>
      </c>
      <c r="CP7" s="7"/>
      <c r="CQ7" s="7"/>
      <c r="CR7" s="7"/>
      <c r="CS7" s="7"/>
      <c r="CT7" s="7"/>
      <c r="CU7" s="7"/>
      <c r="CV7" s="7"/>
      <c r="CW7" s="7"/>
      <c r="CX7" s="7"/>
      <c r="CY7" s="7"/>
      <c r="CZ7" s="7"/>
      <c r="DA7" s="7"/>
      <c r="DG7" s="7"/>
      <c r="DH7" s="7"/>
      <c r="DI7" s="7"/>
      <c r="DJ7" s="7"/>
      <c r="DK7" s="7"/>
      <c r="DL7" s="7"/>
      <c r="DM7" s="80" t="s">
        <v>70</v>
      </c>
      <c r="DN7" s="80" t="s">
        <v>72</v>
      </c>
      <c r="DO7" s="7"/>
      <c r="DP7" s="7">
        <f t="shared" ref="DP7:DP39" si="29">DP6+(DP$40-DP$5)/35</f>
        <v>8.2414261195385965</v>
      </c>
      <c r="DQ7" s="7">
        <f t="shared" si="13"/>
        <v>131.02076921669888</v>
      </c>
      <c r="DS7" s="7">
        <f t="shared" si="14"/>
        <v>170.73170738294371</v>
      </c>
      <c r="DT7" s="7">
        <f t="shared" ref="DT7:DT39" si="30">DT6+(DT$40-DT$5)/35</f>
        <v>58.571428594026223</v>
      </c>
      <c r="DU7" s="7"/>
      <c r="DV7" s="7"/>
      <c r="DW7" s="7"/>
      <c r="DY7" s="7"/>
      <c r="DZ7" s="7">
        <f t="shared" si="15"/>
        <v>8.2414261195385965</v>
      </c>
      <c r="EA7" s="7">
        <f t="shared" si="16"/>
        <v>131.02076921669888</v>
      </c>
      <c r="EB7" s="86">
        <f t="shared" si="17"/>
        <v>-5.933824091264109E-3</v>
      </c>
      <c r="EC7" s="7">
        <f>-$EB7*DZ7+EA7</f>
        <v>131.06967238955338</v>
      </c>
      <c r="ED7" s="7">
        <f t="shared" si="18"/>
        <v>11044.283616573392</v>
      </c>
      <c r="EE7" s="7">
        <f t="shared" si="0"/>
        <v>65.534836194776688</v>
      </c>
      <c r="EF7" s="7">
        <f t="shared" si="19"/>
        <v>-11036.042190453853</v>
      </c>
      <c r="EG7" s="7">
        <f t="shared" si="20"/>
        <v>-65.485933021922193</v>
      </c>
      <c r="EH7" s="7"/>
      <c r="EI7" s="7"/>
      <c r="EK7" s="7"/>
      <c r="EL7" s="7"/>
    </row>
    <row r="8" spans="1:142" s="6" customFormat="1">
      <c r="A8" s="52"/>
      <c r="B8" s="21"/>
      <c r="C8" s="51"/>
      <c r="D8" s="23"/>
      <c r="E8" s="42"/>
      <c r="F8" s="42"/>
      <c r="G8" s="42"/>
      <c r="H8" s="18"/>
      <c r="I8" s="21"/>
      <c r="J8" s="21"/>
      <c r="K8" s="21"/>
      <c r="L8" s="21"/>
      <c r="M8" s="21"/>
      <c r="N8" s="15"/>
      <c r="O8" s="35"/>
      <c r="AE8" s="52"/>
      <c r="AP8" s="7">
        <f t="shared" si="21"/>
        <v>-8.5714285714285712</v>
      </c>
      <c r="AQ8" s="6">
        <f t="shared" si="1"/>
        <v>63.590389993461557</v>
      </c>
      <c r="AR8" s="6">
        <f t="shared" si="2"/>
        <v>25.473951235101197</v>
      </c>
      <c r="AS8" s="7">
        <f t="shared" si="3"/>
        <v>-8.5714285714285712</v>
      </c>
      <c r="AU8" s="7">
        <f t="shared" si="22"/>
        <v>9.3999999999999986</v>
      </c>
      <c r="AV8" s="6">
        <f t="shared" si="4"/>
        <v>2.3254156699395456</v>
      </c>
      <c r="AW8" s="82">
        <f t="shared" si="5"/>
        <v>90.6</v>
      </c>
      <c r="AX8" s="6">
        <f t="shared" si="6"/>
        <v>0.90280408319001937</v>
      </c>
      <c r="BG8" s="7">
        <f t="shared" si="7"/>
        <v>0.83878081732549847</v>
      </c>
      <c r="BH8" s="7">
        <f t="shared" si="23"/>
        <v>0.42026562446555199</v>
      </c>
      <c r="BI8" s="7"/>
      <c r="BJ8" s="7">
        <f t="shared" si="8"/>
        <v>0.8494995490062347</v>
      </c>
      <c r="BK8" s="7">
        <f t="shared" si="24"/>
        <v>0.20529100523707955</v>
      </c>
      <c r="BL8" s="7"/>
      <c r="BM8" s="80" t="s">
        <v>54</v>
      </c>
      <c r="BN8" s="7"/>
      <c r="BO8" s="7"/>
      <c r="BP8" s="7"/>
      <c r="BQ8" s="7"/>
      <c r="BR8" s="7"/>
      <c r="BS8" s="7"/>
      <c r="BT8" s="7"/>
      <c r="BU8" s="7"/>
      <c r="BV8" s="7">
        <f t="shared" si="9"/>
        <v>1.4947610083131373</v>
      </c>
      <c r="BW8" s="7">
        <f t="shared" si="25"/>
        <v>0.81792620021578544</v>
      </c>
      <c r="BX8" s="7"/>
      <c r="BY8" s="7">
        <f t="shared" si="10"/>
        <v>1.5811388304973644</v>
      </c>
      <c r="BZ8" s="7">
        <f t="shared" si="26"/>
        <v>0.40000000024113552</v>
      </c>
      <c r="CA8" s="7"/>
      <c r="CB8" s="78" t="s">
        <v>56</v>
      </c>
      <c r="CC8" s="1"/>
      <c r="CD8" s="7"/>
      <c r="CE8" s="7"/>
      <c r="CF8" s="7"/>
      <c r="CG8" s="7"/>
      <c r="CH8" s="7"/>
      <c r="CI8" s="7"/>
      <c r="CK8" s="7">
        <f t="shared" si="11"/>
        <v>91.848042056168538</v>
      </c>
      <c r="CL8" s="7">
        <f t="shared" si="27"/>
        <v>40.161799357363506</v>
      </c>
      <c r="CM8" s="7"/>
      <c r="CN8" s="7">
        <f t="shared" si="12"/>
        <v>112.36213997609562</v>
      </c>
      <c r="CO8" s="7">
        <f t="shared" si="28"/>
        <v>11.734273954439452</v>
      </c>
      <c r="CP8" s="7"/>
      <c r="CQ8" s="7"/>
      <c r="CR8" s="7"/>
      <c r="CS8" s="7"/>
      <c r="CT8" s="7"/>
      <c r="CU8" s="7"/>
      <c r="CV8" s="7"/>
      <c r="CW8" s="7"/>
      <c r="CX8" s="7"/>
      <c r="CY8" s="7"/>
      <c r="CZ8" s="7"/>
      <c r="DA8" s="7"/>
      <c r="DG8" s="7"/>
      <c r="DH8" s="7"/>
      <c r="DI8" s="7"/>
      <c r="DJ8" s="7"/>
      <c r="DK8" s="7"/>
      <c r="DL8" s="7"/>
      <c r="DM8" s="7">
        <f>E7</f>
        <v>100.00000003831298</v>
      </c>
      <c r="DN8" s="7">
        <f>F7</f>
        <v>100.00000003884968</v>
      </c>
      <c r="DO8" s="7"/>
      <c r="DP8" s="7">
        <f t="shared" si="29"/>
        <v>12.362139179307896</v>
      </c>
      <c r="DQ8" s="7">
        <f t="shared" si="13"/>
        <v>130.9820513443465</v>
      </c>
      <c r="DS8" s="7">
        <f t="shared" si="14"/>
        <v>159.09090915228845</v>
      </c>
      <c r="DT8" s="7">
        <f t="shared" si="30"/>
        <v>62.857142881393997</v>
      </c>
      <c r="DU8" s="7"/>
      <c r="DV8" s="7"/>
      <c r="DW8" s="7"/>
      <c r="DY8" s="7"/>
      <c r="DZ8" s="7">
        <f t="shared" si="15"/>
        <v>12.362139179307896</v>
      </c>
      <c r="EA8" s="7">
        <f t="shared" si="16"/>
        <v>130.9820513443465</v>
      </c>
      <c r="EB8" s="86">
        <f t="shared" si="17"/>
        <v>-1.3353077327986662E-2</v>
      </c>
      <c r="EC8" s="7">
        <f t="shared" ref="EC8:EC26" si="31">-$EB8*DZ8+EA8</f>
        <v>131.14712394474714</v>
      </c>
      <c r="ED8" s="7">
        <f t="shared" si="18"/>
        <v>4910.7453182299932</v>
      </c>
      <c r="EE8" s="7">
        <f t="shared" si="0"/>
        <v>65.573561972373568</v>
      </c>
      <c r="EF8" s="7">
        <f t="shared" si="19"/>
        <v>-4898.3831790506856</v>
      </c>
      <c r="EG8" s="7">
        <f t="shared" si="20"/>
        <v>-65.408489371972934</v>
      </c>
      <c r="EH8" s="7"/>
      <c r="EI8" s="7"/>
      <c r="EK8" s="7"/>
      <c r="EL8" s="7"/>
    </row>
    <row r="9" spans="1:142" s="6" customFormat="1">
      <c r="A9" s="52"/>
      <c r="B9" s="21"/>
      <c r="C9" s="50" t="s">
        <v>7</v>
      </c>
      <c r="D9" s="23"/>
      <c r="E9" s="40">
        <f>$L$20*$E$15/$E$13</f>
        <v>100.00000003858133</v>
      </c>
      <c r="F9" s="40">
        <f>$M$20*$E$15/$F$13</f>
        <v>100.00000003858133</v>
      </c>
      <c r="G9" s="42"/>
      <c r="H9" s="18"/>
      <c r="I9" s="21"/>
      <c r="J9" s="21"/>
      <c r="K9" s="21"/>
      <c r="L9" s="21"/>
      <c r="M9" s="21"/>
      <c r="N9" s="29"/>
      <c r="O9" s="35"/>
      <c r="AE9" s="52"/>
      <c r="AP9" s="7">
        <f t="shared" si="21"/>
        <v>-11.428571428571429</v>
      </c>
      <c r="AQ9" s="6">
        <f t="shared" si="1"/>
        <v>69.990280497091291</v>
      </c>
      <c r="AR9" s="6">
        <f t="shared" si="2"/>
        <v>30.859494247031989</v>
      </c>
      <c r="AS9" s="7">
        <f t="shared" si="3"/>
        <v>-11.428571428571429</v>
      </c>
      <c r="AU9" s="7">
        <f t="shared" si="22"/>
        <v>12.2</v>
      </c>
      <c r="AV9" s="6">
        <f t="shared" si="4"/>
        <v>1.9543962017766747</v>
      </c>
      <c r="AW9" s="82">
        <f t="shared" si="5"/>
        <v>87.8</v>
      </c>
      <c r="AX9" s="6">
        <f t="shared" si="6"/>
        <v>0.91230084101035513</v>
      </c>
      <c r="AY9" s="78" t="s">
        <v>74</v>
      </c>
      <c r="BG9" s="7">
        <f t="shared" si="7"/>
        <v>0.67170760463313306</v>
      </c>
      <c r="BH9" s="7">
        <f t="shared" si="23"/>
        <v>0.4696323237010035</v>
      </c>
      <c r="BI9" s="7"/>
      <c r="BJ9" s="7">
        <f t="shared" si="8"/>
        <v>0.7528622840931718</v>
      </c>
      <c r="BK9" s="7">
        <f t="shared" si="24"/>
        <v>0.26137566132342083</v>
      </c>
      <c r="BL9" s="7"/>
      <c r="BM9" s="7">
        <f>1/I5</f>
        <v>0.99999999951329199</v>
      </c>
      <c r="BN9" s="7">
        <v>0</v>
      </c>
      <c r="BO9" s="7"/>
      <c r="BP9" s="7"/>
      <c r="BQ9" s="7"/>
      <c r="BR9" s="7"/>
      <c r="BS9" s="7"/>
      <c r="BT9" s="7"/>
      <c r="BU9" s="7"/>
      <c r="BV9" s="7">
        <f t="shared" si="9"/>
        <v>1.3683711362009776</v>
      </c>
      <c r="BW9" s="7">
        <f t="shared" si="25"/>
        <v>0.85486600645904209</v>
      </c>
      <c r="BX9" s="7"/>
      <c r="BY9" s="7">
        <f t="shared" si="10"/>
        <v>1.4907119854649802</v>
      </c>
      <c r="BZ9" s="7">
        <f t="shared" si="26"/>
        <v>0.45000000023360004</v>
      </c>
      <c r="CA9" s="7"/>
      <c r="CB9" s="6" t="s">
        <v>28</v>
      </c>
      <c r="CC9" s="6" t="s">
        <v>29</v>
      </c>
      <c r="CD9" s="7"/>
      <c r="CE9" s="7"/>
      <c r="CF9" s="7"/>
      <c r="CG9" s="7"/>
      <c r="CH9" s="7"/>
      <c r="CI9" s="7"/>
      <c r="CK9" s="7">
        <f t="shared" si="11"/>
        <v>79.850514959906079</v>
      </c>
      <c r="CL9" s="7">
        <f t="shared" si="27"/>
        <v>43.073409794108393</v>
      </c>
      <c r="CM9" s="7"/>
      <c r="CN9" s="7">
        <f t="shared" si="12"/>
        <v>104.94753933774197</v>
      </c>
      <c r="CO9" s="7">
        <f t="shared" si="28"/>
        <v>13.450911226694469</v>
      </c>
      <c r="CP9" s="7"/>
      <c r="CQ9" s="7"/>
      <c r="CR9" s="7"/>
      <c r="CS9" s="7"/>
      <c r="CT9" s="7"/>
      <c r="CU9" s="7"/>
      <c r="CV9" s="7"/>
      <c r="CW9" s="7"/>
      <c r="CX9" s="7"/>
      <c r="CY9" s="7"/>
      <c r="CZ9" s="7"/>
      <c r="DA9" s="7"/>
      <c r="DG9" s="7"/>
      <c r="DH9" s="7"/>
      <c r="DI9" s="7"/>
      <c r="DJ9" s="7"/>
      <c r="DK9" s="7"/>
      <c r="DL9" s="7"/>
      <c r="DM9" s="7"/>
      <c r="DN9" s="7"/>
      <c r="DO9" s="7"/>
      <c r="DP9" s="7">
        <f t="shared" si="29"/>
        <v>16.482852239077193</v>
      </c>
      <c r="DQ9" s="7">
        <f t="shared" si="13"/>
        <v>130.90663695462479</v>
      </c>
      <c r="DS9" s="7">
        <f t="shared" si="14"/>
        <v>148.93617027022751</v>
      </c>
      <c r="DT9" s="7">
        <f t="shared" si="30"/>
        <v>67.142857168761765</v>
      </c>
      <c r="DU9" s="7"/>
      <c r="DV9" s="7"/>
      <c r="DW9" s="7"/>
      <c r="DY9" s="7"/>
      <c r="DZ9" s="7">
        <f t="shared" si="15"/>
        <v>16.482852239077193</v>
      </c>
      <c r="EA9" s="7">
        <f t="shared" si="16"/>
        <v>130.90663695462479</v>
      </c>
      <c r="EB9" s="86">
        <f t="shared" si="17"/>
        <v>-2.3745641028781326E-2</v>
      </c>
      <c r="EC9" s="7">
        <f t="shared" si="31"/>
        <v>131.29803284702436</v>
      </c>
      <c r="ED9" s="7">
        <f t="shared" si="18"/>
        <v>2764.676529218189</v>
      </c>
      <c r="EE9" s="7">
        <f t="shared" si="0"/>
        <v>65.64901642351218</v>
      </c>
      <c r="EF9" s="7">
        <f t="shared" si="19"/>
        <v>-2748.1936769791118</v>
      </c>
      <c r="EG9" s="7">
        <f t="shared" si="20"/>
        <v>-65.257620531112607</v>
      </c>
      <c r="EH9" s="7"/>
      <c r="EI9" s="7"/>
      <c r="EK9" s="7"/>
      <c r="EL9" s="7"/>
    </row>
    <row r="10" spans="1:142" s="6" customFormat="1">
      <c r="A10" s="52"/>
      <c r="B10" s="21"/>
      <c r="C10" s="51"/>
      <c r="D10" s="23"/>
      <c r="E10" s="42"/>
      <c r="F10" s="42"/>
      <c r="G10" s="42"/>
      <c r="H10" s="37"/>
      <c r="I10" s="52"/>
      <c r="J10" s="52"/>
      <c r="K10" s="52"/>
      <c r="L10" s="52"/>
      <c r="M10" s="52"/>
      <c r="N10" s="68"/>
      <c r="O10" s="35"/>
      <c r="AE10" s="52"/>
      <c r="AP10" s="7">
        <f t="shared" si="21"/>
        <v>-14.285714285714286</v>
      </c>
      <c r="AQ10" s="6">
        <f t="shared" si="1"/>
        <v>75.394744135119325</v>
      </c>
      <c r="AR10" s="6">
        <f t="shared" si="2"/>
        <v>35.809270977256716</v>
      </c>
      <c r="AS10" s="7">
        <f t="shared" si="3"/>
        <v>-14.285714285714286</v>
      </c>
      <c r="AU10" s="7">
        <f t="shared" si="22"/>
        <v>15</v>
      </c>
      <c r="AV10" s="6">
        <f t="shared" si="4"/>
        <v>1.7029098506110838</v>
      </c>
      <c r="AW10" s="82">
        <f t="shared" si="5"/>
        <v>85</v>
      </c>
      <c r="AX10" s="6">
        <f t="shared" si="6"/>
        <v>0.92221023661650037</v>
      </c>
      <c r="AY10" s="78" t="s">
        <v>75</v>
      </c>
      <c r="AZ10" s="78" t="s">
        <v>62</v>
      </c>
      <c r="BG10" s="7">
        <f t="shared" si="7"/>
        <v>0.55000057831400728</v>
      </c>
      <c r="BH10" s="7">
        <f t="shared" si="23"/>
        <v>0.51899902293645495</v>
      </c>
      <c r="BI10" s="7"/>
      <c r="BJ10" s="7">
        <f t="shared" si="8"/>
        <v>0.68313005068450106</v>
      </c>
      <c r="BK10" s="7">
        <f t="shared" si="24"/>
        <v>0.31746031740976211</v>
      </c>
      <c r="BL10" s="7"/>
      <c r="BM10" s="7">
        <v>0</v>
      </c>
      <c r="BN10" s="7">
        <f>1/J4</f>
        <v>0.99999999971050335</v>
      </c>
      <c r="BO10" s="7"/>
      <c r="BP10" s="7"/>
      <c r="BQ10" s="7"/>
      <c r="BR10" s="7"/>
      <c r="BS10" s="7"/>
      <c r="BT10" s="7"/>
      <c r="BU10" s="7"/>
      <c r="BV10" s="7">
        <f t="shared" si="9"/>
        <v>1.2573593133969965</v>
      </c>
      <c r="BW10" s="7">
        <f t="shared" si="25"/>
        <v>0.89180581270229875</v>
      </c>
      <c r="BX10" s="7"/>
      <c r="BY10" s="7">
        <f t="shared" si="10"/>
        <v>1.4142135628728858</v>
      </c>
      <c r="BZ10" s="7">
        <f t="shared" si="26"/>
        <v>0.5000000002260645</v>
      </c>
      <c r="CA10" s="7"/>
      <c r="CB10" s="7">
        <v>0</v>
      </c>
      <c r="CC10" s="7">
        <v>0</v>
      </c>
      <c r="CD10" s="7"/>
      <c r="CE10" s="7"/>
      <c r="CF10" s="7"/>
      <c r="CG10" s="7"/>
      <c r="CH10" s="7"/>
      <c r="CI10" s="7"/>
      <c r="CK10" s="7">
        <f t="shared" si="11"/>
        <v>70.058924067677026</v>
      </c>
      <c r="CL10" s="7">
        <f t="shared" si="27"/>
        <v>45.98502023085328</v>
      </c>
      <c r="CM10" s="7"/>
      <c r="CN10" s="7">
        <f t="shared" si="12"/>
        <v>98.830369115997357</v>
      </c>
      <c r="CO10" s="7">
        <f t="shared" si="28"/>
        <v>15.167548498949486</v>
      </c>
      <c r="CP10" s="7"/>
      <c r="CQ10" s="7"/>
      <c r="CR10" s="7"/>
      <c r="CS10" s="7"/>
      <c r="CT10" s="7"/>
      <c r="CU10" s="7"/>
      <c r="CV10" s="7"/>
      <c r="CW10" s="7"/>
      <c r="CX10" s="7"/>
      <c r="CY10" s="7"/>
      <c r="CZ10" s="7"/>
      <c r="DA10" s="7"/>
      <c r="DG10" s="7"/>
      <c r="DH10" s="7"/>
      <c r="DI10" s="7"/>
      <c r="DJ10" s="7"/>
      <c r="DK10" s="7"/>
      <c r="DL10" s="7"/>
      <c r="DM10" s="7"/>
      <c r="DN10" s="7"/>
      <c r="DO10" s="7"/>
      <c r="DP10" s="7">
        <f t="shared" si="29"/>
        <v>20.60356529884649</v>
      </c>
      <c r="DQ10" s="7">
        <f t="shared" si="13"/>
        <v>130.78225766895474</v>
      </c>
      <c r="DS10" s="7">
        <f t="shared" si="14"/>
        <v>140.0000000540139</v>
      </c>
      <c r="DT10" s="7">
        <f t="shared" si="30"/>
        <v>71.428571456129532</v>
      </c>
      <c r="DU10" s="7"/>
      <c r="DV10" s="7"/>
      <c r="DW10" s="7"/>
      <c r="DY10" s="7"/>
      <c r="DZ10" s="7">
        <f t="shared" si="15"/>
        <v>20.60356529884649</v>
      </c>
      <c r="EA10" s="7">
        <f t="shared" si="16"/>
        <v>130.78225766895474</v>
      </c>
      <c r="EB10" s="86">
        <f t="shared" si="17"/>
        <v>-3.7120202939027756E-2</v>
      </c>
      <c r="EC10" s="7">
        <f t="shared" si="31"/>
        <v>131.54706619411544</v>
      </c>
      <c r="ED10" s="7">
        <f t="shared" si="18"/>
        <v>1771.9066139022689</v>
      </c>
      <c r="EE10" s="7">
        <f t="shared" si="0"/>
        <v>65.773533097057722</v>
      </c>
      <c r="EF10" s="7">
        <f t="shared" si="19"/>
        <v>-1751.3030486034224</v>
      </c>
      <c r="EG10" s="7">
        <f t="shared" si="20"/>
        <v>-65.008724571897019</v>
      </c>
      <c r="EH10" s="7"/>
      <c r="EI10" s="7"/>
      <c r="EK10" s="7"/>
      <c r="EL10" s="7"/>
    </row>
    <row r="11" spans="1:142" s="6" customFormat="1">
      <c r="A11" s="52"/>
      <c r="B11" s="21"/>
      <c r="C11" s="50" t="s">
        <v>8</v>
      </c>
      <c r="D11" s="23"/>
      <c r="E11" s="40">
        <f>E7-E9</f>
        <v>-2.6835778044187464E-10</v>
      </c>
      <c r="F11" s="40">
        <f>F7-F9</f>
        <v>2.6834356958715944E-10</v>
      </c>
      <c r="G11" s="42"/>
      <c r="H11" s="37"/>
      <c r="I11" s="21"/>
      <c r="J11" s="21"/>
      <c r="K11" s="21"/>
      <c r="L11" s="21"/>
      <c r="M11" s="21"/>
      <c r="N11" s="42"/>
      <c r="O11" s="35"/>
      <c r="AE11" s="52"/>
      <c r="AM11" s="78" t="s">
        <v>73</v>
      </c>
      <c r="AP11" s="7">
        <f t="shared" si="21"/>
        <v>-17.142857142857142</v>
      </c>
      <c r="AQ11" s="6">
        <f t="shared" si="1"/>
        <v>80.1188709274888</v>
      </c>
      <c r="AR11" s="6">
        <f t="shared" si="2"/>
        <v>40.437376989320562</v>
      </c>
      <c r="AS11" s="7">
        <f t="shared" si="3"/>
        <v>-17.142857142857142</v>
      </c>
      <c r="AU11" s="7">
        <f t="shared" si="22"/>
        <v>17.8</v>
      </c>
      <c r="AV11" s="6">
        <f t="shared" si="4"/>
        <v>1.519284692708579</v>
      </c>
      <c r="AW11" s="82">
        <f t="shared" si="5"/>
        <v>82.2</v>
      </c>
      <c r="AX11" s="6">
        <f t="shared" si="6"/>
        <v>0.93256470520055468</v>
      </c>
      <c r="AY11" s="82">
        <f>E5</f>
        <v>33.333333336547405</v>
      </c>
      <c r="AZ11" s="82">
        <f>I5</f>
        <v>1.000000000486708</v>
      </c>
      <c r="BG11" s="7">
        <f t="shared" si="7"/>
        <v>0.45860677968000119</v>
      </c>
      <c r="BH11" s="7">
        <f t="shared" si="23"/>
        <v>0.56836572217190651</v>
      </c>
      <c r="BI11" s="7"/>
      <c r="BJ11" s="7">
        <f t="shared" si="8"/>
        <v>0.62976230923264109</v>
      </c>
      <c r="BK11" s="7">
        <f t="shared" si="24"/>
        <v>0.37354497349610338</v>
      </c>
      <c r="BL11" s="7"/>
      <c r="BM11" s="7"/>
      <c r="BN11" s="7"/>
      <c r="BO11" s="7"/>
      <c r="BP11" s="7"/>
      <c r="BQ11" s="7"/>
      <c r="BR11" s="7"/>
      <c r="BS11" s="7"/>
      <c r="BT11" s="7"/>
      <c r="BU11" s="7"/>
      <c r="BV11" s="7">
        <f t="shared" si="9"/>
        <v>1.1593283180359502</v>
      </c>
      <c r="BW11" s="7">
        <f t="shared" si="25"/>
        <v>0.92874561894555541</v>
      </c>
      <c r="BX11" s="7"/>
      <c r="BY11" s="7">
        <f t="shared" si="10"/>
        <v>1.3483997254496034</v>
      </c>
      <c r="BZ11" s="7">
        <f t="shared" si="26"/>
        <v>0.55000000021852902</v>
      </c>
      <c r="CA11" s="7"/>
      <c r="CB11" s="7">
        <f>I5</f>
        <v>1.000000000486708</v>
      </c>
      <c r="CC11" s="7">
        <f>J4</f>
        <v>1.0000000002894966</v>
      </c>
      <c r="CD11" s="7"/>
      <c r="CE11" s="7"/>
      <c r="CF11" s="7"/>
      <c r="CG11" s="7"/>
      <c r="CH11" s="7"/>
      <c r="CI11" s="7"/>
      <c r="CK11" s="7">
        <f t="shared" si="11"/>
        <v>61.96384499950787</v>
      </c>
      <c r="CL11" s="7">
        <f t="shared" si="27"/>
        <v>48.896630667598167</v>
      </c>
      <c r="CM11" s="7"/>
      <c r="CN11" s="7">
        <f t="shared" si="12"/>
        <v>93.671624616394695</v>
      </c>
      <c r="CO11" s="7">
        <f t="shared" si="28"/>
        <v>16.884185771204503</v>
      </c>
      <c r="CP11" s="7"/>
      <c r="CQ11" s="7"/>
      <c r="CR11" s="7"/>
      <c r="CS11" s="7"/>
      <c r="CT11" s="7"/>
      <c r="CU11" s="7"/>
      <c r="CV11" s="7"/>
      <c r="CW11" s="7"/>
      <c r="CX11" s="7"/>
      <c r="CY11" s="7"/>
      <c r="CZ11" s="7"/>
      <c r="DA11" s="7"/>
      <c r="DG11" s="7"/>
      <c r="DH11" s="7"/>
      <c r="DI11" s="7"/>
      <c r="DJ11" s="7"/>
      <c r="DK11" s="7"/>
      <c r="DL11" s="7"/>
      <c r="DM11" s="7"/>
      <c r="DN11" s="7"/>
      <c r="DO11" s="7"/>
      <c r="DP11" s="7">
        <f t="shared" si="29"/>
        <v>24.724278358615788</v>
      </c>
      <c r="DQ11" s="7">
        <f t="shared" si="13"/>
        <v>130.59659822705598</v>
      </c>
      <c r="DS11" s="7">
        <f t="shared" si="14"/>
        <v>132.07547174906966</v>
      </c>
      <c r="DT11" s="7">
        <f t="shared" si="30"/>
        <v>75.7142857434973</v>
      </c>
      <c r="DU11" s="7"/>
      <c r="DV11" s="7"/>
      <c r="DW11" s="7"/>
      <c r="DY11" s="7"/>
      <c r="DZ11" s="7">
        <f t="shared" si="15"/>
        <v>24.724278358615788</v>
      </c>
      <c r="EA11" s="7">
        <f t="shared" si="16"/>
        <v>130.59659822705598</v>
      </c>
      <c r="EB11" s="86">
        <f t="shared" si="17"/>
        <v>-5.349107386917714E-2</v>
      </c>
      <c r="EC11" s="7">
        <f t="shared" si="31"/>
        <v>131.9191264270988</v>
      </c>
      <c r="ED11" s="7">
        <f t="shared" si="18"/>
        <v>1233.094765957894</v>
      </c>
      <c r="EE11" s="7">
        <f t="shared" si="0"/>
        <v>65.959563213549401</v>
      </c>
      <c r="EF11" s="7">
        <f t="shared" si="19"/>
        <v>-1208.3704875992782</v>
      </c>
      <c r="EG11" s="7">
        <f t="shared" si="20"/>
        <v>-64.637035013506576</v>
      </c>
      <c r="EH11" s="7"/>
      <c r="EI11" s="7"/>
      <c r="EK11" s="7"/>
      <c r="EL11" s="7"/>
    </row>
    <row r="12" spans="1:142" s="6" customFormat="1">
      <c r="A12" s="52"/>
      <c r="B12" s="21"/>
      <c r="C12" s="51"/>
      <c r="D12" s="23"/>
      <c r="E12" s="42"/>
      <c r="F12" s="42"/>
      <c r="G12" s="42"/>
      <c r="H12" s="37"/>
      <c r="I12" s="27" t="s">
        <v>41</v>
      </c>
      <c r="J12" s="13"/>
      <c r="K12" s="13"/>
      <c r="L12" s="14"/>
      <c r="M12" s="15"/>
      <c r="N12" s="42"/>
      <c r="O12" s="35"/>
      <c r="AE12" s="52"/>
      <c r="AM12" s="78" t="s">
        <v>3</v>
      </c>
      <c r="AN12" s="78" t="s">
        <v>4</v>
      </c>
      <c r="AP12" s="7">
        <f t="shared" si="21"/>
        <v>-20</v>
      </c>
      <c r="AQ12" s="6">
        <f t="shared" si="1"/>
        <v>84.343266556906187</v>
      </c>
      <c r="AR12" s="6">
        <f t="shared" si="2"/>
        <v>44.814047482623614</v>
      </c>
      <c r="AS12" s="7">
        <f t="shared" si="3"/>
        <v>-20</v>
      </c>
      <c r="AU12" s="7">
        <f t="shared" si="22"/>
        <v>20.6</v>
      </c>
      <c r="AV12" s="6">
        <f t="shared" si="4"/>
        <v>1.3782913063775817</v>
      </c>
      <c r="AW12" s="82">
        <f t="shared" si="5"/>
        <v>79.400000000000006</v>
      </c>
      <c r="AX12" s="6">
        <f t="shared" si="6"/>
        <v>0.94340045140196271</v>
      </c>
      <c r="BG12" s="7">
        <f t="shared" si="7"/>
        <v>0.38823567060788899</v>
      </c>
      <c r="BH12" s="7">
        <f t="shared" si="23"/>
        <v>0.61773242140735807</v>
      </c>
      <c r="BI12" s="7"/>
      <c r="BJ12" s="7">
        <f t="shared" si="8"/>
        <v>0.58722021918732314</v>
      </c>
      <c r="BK12" s="7">
        <f t="shared" si="24"/>
        <v>0.42962962958244466</v>
      </c>
      <c r="BL12" s="7"/>
      <c r="BM12" s="7"/>
      <c r="BN12" s="7"/>
      <c r="BO12" s="7"/>
      <c r="BP12" s="7"/>
      <c r="BQ12" s="7"/>
      <c r="BR12" s="7"/>
      <c r="BS12" s="7"/>
      <c r="BT12" s="7"/>
      <c r="BU12" s="7"/>
      <c r="BV12" s="7">
        <f t="shared" si="9"/>
        <v>1.0723304709130581</v>
      </c>
      <c r="BW12" s="7">
        <f t="shared" si="25"/>
        <v>0.96568542518881206</v>
      </c>
      <c r="BX12" s="7"/>
      <c r="BY12" s="7">
        <f t="shared" si="10"/>
        <v>1.2909944492745582</v>
      </c>
      <c r="BZ12" s="7">
        <f t="shared" si="26"/>
        <v>0.60000000021099353</v>
      </c>
      <c r="CA12" s="7"/>
      <c r="CB12" s="7"/>
      <c r="CC12" s="7"/>
      <c r="CD12" s="7"/>
      <c r="CE12" s="7"/>
      <c r="CF12" s="7"/>
      <c r="CG12" s="7"/>
      <c r="CH12" s="7"/>
      <c r="CI12" s="7"/>
      <c r="CK12" s="7">
        <f t="shared" si="11"/>
        <v>55.194846611836162</v>
      </c>
      <c r="CL12" s="7">
        <f t="shared" si="27"/>
        <v>51.808241104343054</v>
      </c>
      <c r="CM12" s="7"/>
      <c r="CN12" s="7">
        <f t="shared" si="12"/>
        <v>89.244617592394803</v>
      </c>
      <c r="CO12" s="7">
        <f t="shared" si="28"/>
        <v>18.600823043459521</v>
      </c>
      <c r="CP12" s="7"/>
      <c r="CQ12" s="7"/>
      <c r="CR12" s="7"/>
      <c r="CS12" s="7"/>
      <c r="CT12" s="7"/>
      <c r="CU12" s="7"/>
      <c r="CV12" s="7"/>
      <c r="CW12" s="7"/>
      <c r="CX12" s="7"/>
      <c r="CY12" s="7"/>
      <c r="CZ12" s="7"/>
      <c r="DA12" s="7"/>
      <c r="DG12" s="7"/>
      <c r="DH12" s="7"/>
      <c r="DI12" s="7"/>
      <c r="DJ12" s="7"/>
      <c r="DK12" s="7"/>
      <c r="DL12" s="7"/>
      <c r="DM12" s="7"/>
      <c r="DN12" s="7"/>
      <c r="DO12" s="7"/>
      <c r="DP12" s="7">
        <f t="shared" si="29"/>
        <v>28.844991418385085</v>
      </c>
      <c r="DQ12" s="7">
        <f t="shared" si="13"/>
        <v>130.33727024668917</v>
      </c>
      <c r="DS12" s="7">
        <f t="shared" si="14"/>
        <v>125.00000004822667</v>
      </c>
      <c r="DT12" s="7">
        <f t="shared" si="30"/>
        <v>80.000000030865067</v>
      </c>
      <c r="DU12" s="7"/>
      <c r="DV12" s="7"/>
      <c r="DW12" s="7"/>
      <c r="DY12" s="7"/>
      <c r="DZ12" s="7">
        <f t="shared" si="15"/>
        <v>28.844991418385085</v>
      </c>
      <c r="EA12" s="7">
        <f t="shared" si="16"/>
        <v>130.33727024668917</v>
      </c>
      <c r="EB12" s="86">
        <f t="shared" si="17"/>
        <v>-7.2879690185246246E-2</v>
      </c>
      <c r="EC12" s="7">
        <f t="shared" si="31"/>
        <v>132.43948428465717</v>
      </c>
      <c r="ED12" s="7">
        <f t="shared" si="18"/>
        <v>908.61722894280501</v>
      </c>
      <c r="EE12" s="7">
        <f t="shared" si="0"/>
        <v>66.219742142328585</v>
      </c>
      <c r="EF12" s="7">
        <f t="shared" si="19"/>
        <v>-879.77223752441989</v>
      </c>
      <c r="EG12" s="7">
        <f t="shared" si="20"/>
        <v>-64.117528104360588</v>
      </c>
      <c r="EH12" s="7"/>
      <c r="EI12" s="7"/>
      <c r="EK12" s="7"/>
      <c r="EL12" s="7"/>
    </row>
    <row r="13" spans="1:142" s="6" customFormat="1">
      <c r="A13" s="52"/>
      <c r="B13" s="21"/>
      <c r="C13" s="50" t="s">
        <v>6</v>
      </c>
      <c r="D13" s="23"/>
      <c r="E13" s="43">
        <f>G13/100</f>
        <v>1</v>
      </c>
      <c r="F13" s="44">
        <v>1</v>
      </c>
      <c r="G13" s="32">
        <v>100</v>
      </c>
      <c r="H13" s="52"/>
      <c r="I13" s="15"/>
      <c r="J13" s="15"/>
      <c r="K13" s="15"/>
      <c r="L13" s="15"/>
      <c r="M13" s="15"/>
      <c r="N13" s="56"/>
      <c r="O13" s="49"/>
      <c r="AE13" s="52"/>
      <c r="AM13" s="82">
        <f>E7</f>
        <v>100.00000003831298</v>
      </c>
      <c r="AN13" s="82">
        <f>F7</f>
        <v>100.00000003884968</v>
      </c>
      <c r="AP13" s="7">
        <f t="shared" si="21"/>
        <v>-22.857142857142858</v>
      </c>
      <c r="AQ13" s="6">
        <f t="shared" si="1"/>
        <v>88.182227690406819</v>
      </c>
      <c r="AR13" s="6">
        <f t="shared" si="2"/>
        <v>48.986393632077018</v>
      </c>
      <c r="AS13" s="7">
        <f t="shared" si="3"/>
        <v>-22.857142857142858</v>
      </c>
      <c r="AU13" s="7">
        <f t="shared" si="22"/>
        <v>23.400000000000002</v>
      </c>
      <c r="AV13" s="6">
        <f t="shared" si="4"/>
        <v>1.2660239615255531</v>
      </c>
      <c r="AW13" s="82">
        <f t="shared" si="5"/>
        <v>76.599999999999994</v>
      </c>
      <c r="AX13" s="6">
        <f t="shared" si="6"/>
        <v>0.95475803940715698</v>
      </c>
      <c r="BG13" s="7">
        <f t="shared" si="7"/>
        <v>0.33290129942946606</v>
      </c>
      <c r="BH13" s="7">
        <f t="shared" si="23"/>
        <v>0.66709912064280963</v>
      </c>
      <c r="BI13" s="7"/>
      <c r="BJ13" s="7">
        <f t="shared" si="8"/>
        <v>0.5522779127457319</v>
      </c>
      <c r="BK13" s="7">
        <f t="shared" si="24"/>
        <v>0.48571428566878594</v>
      </c>
      <c r="BL13" s="7"/>
      <c r="BM13" s="7"/>
      <c r="BN13" s="7"/>
      <c r="BO13" s="7"/>
      <c r="BP13" s="7"/>
      <c r="BQ13" s="7"/>
      <c r="BR13" s="7"/>
      <c r="BS13" s="7"/>
      <c r="BT13" s="7"/>
      <c r="BU13" s="7"/>
      <c r="BV13" s="7">
        <f t="shared" si="9"/>
        <v>0.99477014157313448</v>
      </c>
      <c r="BW13" s="7">
        <f t="shared" si="25"/>
        <v>1.0026252314320687</v>
      </c>
      <c r="BX13" s="7"/>
      <c r="BY13" s="7">
        <f t="shared" si="10"/>
        <v>1.240347346441113</v>
      </c>
      <c r="BZ13" s="7">
        <f t="shared" si="26"/>
        <v>0.65000000020345805</v>
      </c>
      <c r="CA13" s="7"/>
      <c r="CB13" s="7"/>
      <c r="CC13" s="7"/>
      <c r="CD13" s="7"/>
      <c r="CE13" s="7"/>
      <c r="CF13" s="7"/>
      <c r="CG13" s="7"/>
      <c r="CH13" s="7"/>
      <c r="CI13" s="7"/>
      <c r="CK13" s="7">
        <f t="shared" si="11"/>
        <v>49.477347202898621</v>
      </c>
      <c r="CL13" s="7">
        <f t="shared" si="27"/>
        <v>54.719851541087941</v>
      </c>
      <c r="CM13" s="7"/>
      <c r="CN13" s="7">
        <f t="shared" si="12"/>
        <v>85.391256379335147</v>
      </c>
      <c r="CO13" s="7">
        <f t="shared" si="28"/>
        <v>20.317460315714538</v>
      </c>
      <c r="CP13" s="7"/>
      <c r="CQ13" s="7"/>
      <c r="CR13" s="7"/>
      <c r="CS13" s="7"/>
      <c r="CT13" s="7"/>
      <c r="CU13" s="7"/>
      <c r="CV13" s="7"/>
      <c r="CW13" s="7"/>
      <c r="CX13" s="7"/>
      <c r="CY13" s="7"/>
      <c r="CZ13" s="7"/>
      <c r="DA13" s="7"/>
      <c r="DG13" s="7"/>
      <c r="DH13" s="7"/>
      <c r="DI13" s="7"/>
      <c r="DJ13" s="7"/>
      <c r="DK13" s="7"/>
      <c r="DL13" s="7"/>
      <c r="DM13" s="7"/>
      <c r="DN13" s="7"/>
      <c r="DO13" s="7"/>
      <c r="DP13" s="7">
        <f t="shared" si="29"/>
        <v>32.965704478154386</v>
      </c>
      <c r="DQ13" s="7">
        <f t="shared" si="13"/>
        <v>129.9917796072987</v>
      </c>
      <c r="DS13" s="7">
        <f t="shared" si="14"/>
        <v>118.64406784238464</v>
      </c>
      <c r="DT13" s="7">
        <f t="shared" si="30"/>
        <v>84.285714318232834</v>
      </c>
      <c r="DU13" s="7"/>
      <c r="DV13" s="7"/>
      <c r="DW13" s="7"/>
      <c r="DY13" s="7"/>
      <c r="DZ13" s="7">
        <f t="shared" si="15"/>
        <v>32.965704478154386</v>
      </c>
      <c r="EA13" s="7">
        <f t="shared" si="16"/>
        <v>129.9917796072987</v>
      </c>
      <c r="EB13" s="86">
        <f t="shared" si="17"/>
        <v>-9.5316212649496024E-2</v>
      </c>
      <c r="EC13" s="7">
        <f t="shared" si="31"/>
        <v>133.13394570547891</v>
      </c>
      <c r="ED13" s="7">
        <f t="shared" si="18"/>
        <v>698.38038044508289</v>
      </c>
      <c r="EE13" s="7">
        <f t="shared" si="0"/>
        <v>66.566972852739454</v>
      </c>
      <c r="EF13" s="7">
        <f t="shared" si="19"/>
        <v>-665.41467596692848</v>
      </c>
      <c r="EG13" s="7">
        <f t="shared" si="20"/>
        <v>-63.424806754559242</v>
      </c>
      <c r="EH13" s="7"/>
      <c r="EI13" s="7"/>
      <c r="EK13" s="7"/>
      <c r="EL13" s="7"/>
    </row>
    <row r="14" spans="1:142" s="6" customFormat="1">
      <c r="A14" s="52"/>
      <c r="B14" s="21"/>
      <c r="C14" s="51"/>
      <c r="D14" s="23"/>
      <c r="E14" s="42"/>
      <c r="F14" s="42"/>
      <c r="G14" s="42"/>
      <c r="H14" s="37"/>
      <c r="I14" s="28" t="s">
        <v>11</v>
      </c>
      <c r="J14" s="16"/>
      <c r="K14" s="17"/>
      <c r="L14" s="29" t="s">
        <v>3</v>
      </c>
      <c r="M14" s="29" t="s">
        <v>4</v>
      </c>
      <c r="N14" s="42"/>
      <c r="O14" s="35"/>
      <c r="AE14" s="52"/>
      <c r="AM14" s="82">
        <f>AM13</f>
        <v>100.00000003831298</v>
      </c>
      <c r="AN14" s="82">
        <f>-E5</f>
        <v>-33.333333336547405</v>
      </c>
      <c r="AP14" s="7">
        <f t="shared" si="21"/>
        <v>-25.714285714285715</v>
      </c>
      <c r="AQ14" s="6">
        <f t="shared" si="1"/>
        <v>91.713212650467597</v>
      </c>
      <c r="AR14" s="6">
        <f t="shared" si="2"/>
        <v>52.987953875287502</v>
      </c>
      <c r="AS14" s="7">
        <f t="shared" si="3"/>
        <v>-25.714285714285715</v>
      </c>
      <c r="AU14" s="7">
        <f t="shared" si="22"/>
        <v>26.200000000000003</v>
      </c>
      <c r="AV14" s="6">
        <f t="shared" si="4"/>
        <v>1.1741357263513124</v>
      </c>
      <c r="AW14" s="82">
        <f t="shared" si="5"/>
        <v>73.8</v>
      </c>
      <c r="AX14" s="6">
        <f t="shared" si="6"/>
        <v>0.96668310101698851</v>
      </c>
      <c r="BG14" s="7">
        <f t="shared" si="7"/>
        <v>0.28860594551678692</v>
      </c>
      <c r="BH14" s="7">
        <f t="shared" si="23"/>
        <v>0.71646581987826119</v>
      </c>
      <c r="BI14" s="7"/>
      <c r="BJ14" s="7">
        <f t="shared" si="8"/>
        <v>0.5229125162937952</v>
      </c>
      <c r="BK14" s="7">
        <f t="shared" si="24"/>
        <v>0.54179894175512722</v>
      </c>
      <c r="BL14" s="7"/>
      <c r="BM14" s="7"/>
      <c r="BN14" s="7"/>
      <c r="BO14" s="7"/>
      <c r="BP14" s="7"/>
      <c r="BQ14" s="7"/>
      <c r="BR14" s="7"/>
      <c r="BS14" s="7"/>
      <c r="BT14" s="7"/>
      <c r="BU14" s="7"/>
      <c r="BV14" s="7">
        <f t="shared" si="9"/>
        <v>0.92533005929868695</v>
      </c>
      <c r="BW14" s="7">
        <f t="shared" si="25"/>
        <v>1.0395650376753254</v>
      </c>
      <c r="BX14" s="7"/>
      <c r="BY14" s="7">
        <f t="shared" si="10"/>
        <v>1.1952286098898885</v>
      </c>
      <c r="BZ14" s="7">
        <f t="shared" si="26"/>
        <v>0.70000000019592257</v>
      </c>
      <c r="CA14" s="7"/>
      <c r="CB14" s="7"/>
      <c r="CC14" s="7"/>
      <c r="CD14" s="7"/>
      <c r="CE14" s="7"/>
      <c r="CF14" s="7"/>
      <c r="CG14" s="7"/>
      <c r="CH14" s="7"/>
      <c r="CI14" s="7"/>
      <c r="CK14" s="7">
        <f t="shared" si="11"/>
        <v>44.604323158770576</v>
      </c>
      <c r="CL14" s="7">
        <f t="shared" si="27"/>
        <v>57.631461977832828</v>
      </c>
      <c r="CM14" s="7"/>
      <c r="CN14" s="7">
        <f t="shared" si="12"/>
        <v>81.997475033856176</v>
      </c>
      <c r="CO14" s="7">
        <f t="shared" si="28"/>
        <v>22.034097587969555</v>
      </c>
      <c r="CP14" s="7"/>
      <c r="CQ14" s="7"/>
      <c r="CR14" s="7"/>
      <c r="CS14" s="7"/>
      <c r="CT14" s="7"/>
      <c r="CU14" s="7"/>
      <c r="CV14" s="7"/>
      <c r="CW14" s="7"/>
      <c r="CX14" s="7"/>
      <c r="CY14" s="7"/>
      <c r="CZ14" s="7"/>
      <c r="DA14" s="7"/>
      <c r="DG14" s="7"/>
      <c r="DH14" s="7"/>
      <c r="DI14" s="7"/>
      <c r="DJ14" s="7"/>
      <c r="DK14" s="7"/>
      <c r="DL14" s="7"/>
      <c r="DM14" s="7"/>
      <c r="DN14" s="7"/>
      <c r="DO14" s="7"/>
      <c r="DP14" s="7">
        <f t="shared" si="29"/>
        <v>37.086417537923687</v>
      </c>
      <c r="DQ14" s="7">
        <f t="shared" si="13"/>
        <v>129.54748697057755</v>
      </c>
      <c r="DS14" s="7">
        <f t="shared" si="14"/>
        <v>112.9032258500112</v>
      </c>
      <c r="DT14" s="7">
        <f t="shared" si="30"/>
        <v>88.571428605600602</v>
      </c>
      <c r="DU14" s="7"/>
      <c r="DV14" s="7"/>
      <c r="DW14" s="7"/>
      <c r="DY14" s="7"/>
      <c r="DZ14" s="7">
        <f t="shared" si="15"/>
        <v>37.086417537923687</v>
      </c>
      <c r="EA14" s="7">
        <f t="shared" si="16"/>
        <v>129.54748697057755</v>
      </c>
      <c r="EB14" s="86">
        <f t="shared" si="17"/>
        <v>-0.12084126715291887</v>
      </c>
      <c r="EC14" s="7">
        <f t="shared" si="31"/>
        <v>134.02905666002249</v>
      </c>
      <c r="ED14" s="7">
        <f t="shared" si="18"/>
        <v>554.56658067982312</v>
      </c>
      <c r="EE14" s="7">
        <f t="shared" si="0"/>
        <v>67.014528330011245</v>
      </c>
      <c r="EF14" s="7">
        <f t="shared" si="19"/>
        <v>-517.48016314189942</v>
      </c>
      <c r="EG14" s="7">
        <f t="shared" si="20"/>
        <v>-62.532958640566306</v>
      </c>
      <c r="EH14" s="7"/>
      <c r="EI14" s="7"/>
      <c r="EK14" s="7"/>
      <c r="EL14" s="7"/>
    </row>
    <row r="15" spans="1:142" s="6" customFormat="1">
      <c r="A15" s="52"/>
      <c r="B15" s="21"/>
      <c r="C15" s="50" t="s">
        <v>9</v>
      </c>
      <c r="D15" s="23"/>
      <c r="E15" s="40">
        <f>E7*E13+F7*F13</f>
        <v>200.00000007716267</v>
      </c>
      <c r="F15" s="42"/>
      <c r="G15" s="42"/>
      <c r="H15" s="37"/>
      <c r="I15" s="28" t="s">
        <v>0</v>
      </c>
      <c r="J15" s="16"/>
      <c r="K15" s="18"/>
      <c r="L15" s="73">
        <f>2*M15</f>
        <v>0.66666666659999996</v>
      </c>
      <c r="M15" s="59">
        <v>0.33333333329999998</v>
      </c>
      <c r="N15" s="56"/>
      <c r="O15" s="35"/>
      <c r="AE15" s="52"/>
      <c r="AM15" s="82">
        <f>-F5</f>
        <v>-66.666666663452588</v>
      </c>
      <c r="AN15" s="82">
        <f>-E5</f>
        <v>-33.333333336547405</v>
      </c>
      <c r="AP15" s="7">
        <f t="shared" si="21"/>
        <v>-28.571428571428573</v>
      </c>
      <c r="AQ15" s="6">
        <f t="shared" si="1"/>
        <v>94.991425191664405</v>
      </c>
      <c r="AR15" s="6">
        <f t="shared" si="2"/>
        <v>56.843674420825003</v>
      </c>
      <c r="AS15" s="7">
        <f t="shared" si="3"/>
        <v>-28.571428571428573</v>
      </c>
      <c r="AU15" s="7">
        <f t="shared" si="22"/>
        <v>29.000000000000004</v>
      </c>
      <c r="AV15" s="6">
        <f t="shared" si="4"/>
        <v>1.0972876683369397</v>
      </c>
      <c r="AW15" s="82">
        <f t="shared" si="5"/>
        <v>71</v>
      </c>
      <c r="AX15" s="6">
        <f t="shared" si="6"/>
        <v>0.9792271907799559</v>
      </c>
      <c r="BG15" s="7">
        <f t="shared" si="7"/>
        <v>0.25259725082111972</v>
      </c>
      <c r="BH15" s="7">
        <f t="shared" si="23"/>
        <v>0.76583251911371275</v>
      </c>
      <c r="BI15" s="7"/>
      <c r="BJ15" s="7">
        <f t="shared" si="8"/>
        <v>0.49778269389936702</v>
      </c>
      <c r="BK15" s="7">
        <f t="shared" si="24"/>
        <v>0.59788359784146849</v>
      </c>
      <c r="BL15" s="7"/>
      <c r="BM15" s="7"/>
      <c r="BN15" s="7"/>
      <c r="BO15" s="7"/>
      <c r="BP15" s="7"/>
      <c r="BQ15" s="7"/>
      <c r="BR15" s="7"/>
      <c r="BS15" s="7"/>
      <c r="BT15" s="7"/>
      <c r="BU15" s="7"/>
      <c r="BV15" s="7">
        <f t="shared" si="9"/>
        <v>0.86291501075798327</v>
      </c>
      <c r="BW15" s="7">
        <f t="shared" si="25"/>
        <v>1.076504843918582</v>
      </c>
      <c r="BX15" s="7"/>
      <c r="BY15" s="7">
        <f t="shared" si="10"/>
        <v>1.1547005389384597</v>
      </c>
      <c r="BZ15" s="7">
        <f t="shared" si="26"/>
        <v>0.75000000018838708</v>
      </c>
      <c r="CA15" s="7"/>
      <c r="CB15" s="7"/>
      <c r="CC15" s="7"/>
      <c r="CD15" s="7"/>
      <c r="CE15" s="7"/>
      <c r="CF15" s="7"/>
      <c r="CG15" s="7"/>
      <c r="CH15" s="7"/>
      <c r="CI15" s="7"/>
      <c r="CK15" s="7">
        <f t="shared" si="11"/>
        <v>40.417301497807863</v>
      </c>
      <c r="CL15" s="7">
        <f t="shared" si="27"/>
        <v>60.543072414577715</v>
      </c>
      <c r="CM15" s="7"/>
      <c r="CN15" s="7">
        <f t="shared" si="12"/>
        <v>78.978628513524171</v>
      </c>
      <c r="CO15" s="7">
        <f t="shared" si="28"/>
        <v>23.750734860224572</v>
      </c>
      <c r="CP15" s="7"/>
      <c r="CQ15" s="7"/>
      <c r="CR15" s="7"/>
      <c r="CS15" s="7"/>
      <c r="CT15" s="7"/>
      <c r="CU15" s="7"/>
      <c r="CV15" s="7"/>
      <c r="CW15" s="7"/>
      <c r="CX15" s="7"/>
      <c r="CY15" s="7"/>
      <c r="CZ15" s="7"/>
      <c r="DA15" s="7"/>
      <c r="DG15" s="7"/>
      <c r="DH15" s="7"/>
      <c r="DI15" s="7"/>
      <c r="DJ15" s="7"/>
      <c r="DK15" s="7"/>
      <c r="DL15" s="7"/>
      <c r="DM15" s="7"/>
      <c r="DN15" s="7"/>
      <c r="DO15" s="7"/>
      <c r="DP15" s="7">
        <f t="shared" si="29"/>
        <v>41.207130597692988</v>
      </c>
      <c r="DQ15" s="7">
        <f t="shared" si="13"/>
        <v>128.9915607382186</v>
      </c>
      <c r="DS15" s="7">
        <f t="shared" si="14"/>
        <v>107.69230773385682</v>
      </c>
      <c r="DT15" s="7">
        <f t="shared" si="30"/>
        <v>92.857142892968369</v>
      </c>
      <c r="DU15" s="7"/>
      <c r="DV15" s="7"/>
      <c r="DW15" s="7"/>
      <c r="DY15" s="7"/>
      <c r="DZ15" s="7">
        <f t="shared" si="15"/>
        <v>41.207130597692988</v>
      </c>
      <c r="EA15" s="7">
        <f t="shared" si="16"/>
        <v>128.9915607382186</v>
      </c>
      <c r="EB15" s="86">
        <f t="shared" si="17"/>
        <v>-0.14950788553070321</v>
      </c>
      <c r="EC15" s="7">
        <f t="shared" si="31"/>
        <v>135.1523517026672</v>
      </c>
      <c r="ED15" s="7">
        <f t="shared" si="18"/>
        <v>451.9907134761533</v>
      </c>
      <c r="EE15" s="7">
        <f t="shared" si="0"/>
        <v>67.576175851333602</v>
      </c>
      <c r="EF15" s="7">
        <f t="shared" si="19"/>
        <v>-410.78358287846032</v>
      </c>
      <c r="EG15" s="7">
        <f t="shared" si="20"/>
        <v>-61.415384886884993</v>
      </c>
      <c r="EH15" s="7"/>
      <c r="EI15" s="7"/>
      <c r="EK15" s="7"/>
      <c r="EL15" s="7"/>
    </row>
    <row r="16" spans="1:142" s="6" customFormat="1">
      <c r="A16" s="52"/>
      <c r="B16" s="21"/>
      <c r="C16" s="51"/>
      <c r="D16" s="21"/>
      <c r="E16" s="42"/>
      <c r="F16" s="42"/>
      <c r="G16" s="42"/>
      <c r="H16" s="65"/>
      <c r="I16" s="28" t="s">
        <v>1</v>
      </c>
      <c r="J16" s="16"/>
      <c r="K16" s="18"/>
      <c r="L16" s="70">
        <f>1-L15</f>
        <v>0.33333333340000004</v>
      </c>
      <c r="M16" s="69">
        <f>1-M15</f>
        <v>0.66666666670000008</v>
      </c>
      <c r="N16" s="19"/>
      <c r="O16" s="52"/>
      <c r="AE16" s="52"/>
      <c r="AM16" s="82">
        <f>-F5</f>
        <v>-66.666666663452588</v>
      </c>
      <c r="AN16" s="82">
        <f>F7</f>
        <v>100.00000003884968</v>
      </c>
      <c r="AP16" s="7">
        <f t="shared" si="21"/>
        <v>-31.428571428571431</v>
      </c>
      <c r="AQ16" s="6">
        <f t="shared" si="1"/>
        <v>98.057759364839285</v>
      </c>
      <c r="AR16" s="6">
        <f t="shared" si="2"/>
        <v>60.572746609056573</v>
      </c>
      <c r="AS16" s="7">
        <f t="shared" si="3"/>
        <v>-31.428571428571431</v>
      </c>
      <c r="AU16" s="7">
        <f t="shared" si="22"/>
        <v>31.800000000000004</v>
      </c>
      <c r="AV16" s="6">
        <f t="shared" si="4"/>
        <v>1.0318924077523608</v>
      </c>
      <c r="AW16" s="82">
        <f t="shared" si="5"/>
        <v>68.199999999999989</v>
      </c>
      <c r="AX16" s="6">
        <f t="shared" si="6"/>
        <v>0.99244882593742179</v>
      </c>
      <c r="BG16" s="7">
        <f t="shared" si="7"/>
        <v>0.22293010347633949</v>
      </c>
      <c r="BH16" s="7">
        <f t="shared" si="23"/>
        <v>0.81519921834916431</v>
      </c>
      <c r="BI16" s="7"/>
      <c r="BJ16" s="7">
        <f t="shared" si="8"/>
        <v>0.47595925936921607</v>
      </c>
      <c r="BK16" s="7">
        <f t="shared" si="24"/>
        <v>0.65396825392780977</v>
      </c>
      <c r="BL16" s="7"/>
      <c r="BM16" s="7"/>
      <c r="BN16" s="7"/>
      <c r="BO16" s="7"/>
      <c r="BP16" s="7"/>
      <c r="BQ16" s="7"/>
      <c r="BR16" s="7"/>
      <c r="BS16" s="7"/>
      <c r="BT16" s="7"/>
      <c r="BU16" s="7"/>
      <c r="BV16" s="7">
        <f t="shared" si="9"/>
        <v>0.80660838922168865</v>
      </c>
      <c r="BW16" s="7">
        <f t="shared" si="25"/>
        <v>1.1134446501618387</v>
      </c>
      <c r="BX16" s="7"/>
      <c r="BY16" s="7">
        <f t="shared" si="10"/>
        <v>1.1180339893107989</v>
      </c>
      <c r="BZ16" s="7">
        <f t="shared" si="26"/>
        <v>0.8000000001808516</v>
      </c>
      <c r="CA16" s="7"/>
      <c r="CB16" s="7"/>
      <c r="CC16" s="7"/>
      <c r="CD16" s="7"/>
      <c r="CE16" s="7"/>
      <c r="CF16" s="7"/>
      <c r="CG16" s="7"/>
      <c r="CH16" s="7"/>
      <c r="CI16" s="7"/>
      <c r="CK16" s="7">
        <f t="shared" si="11"/>
        <v>36.793311011583612</v>
      </c>
      <c r="CL16" s="7">
        <f t="shared" si="27"/>
        <v>63.454682851322602</v>
      </c>
      <c r="CM16" s="7"/>
      <c r="CN16" s="7">
        <f t="shared" si="12"/>
        <v>76.270403924392767</v>
      </c>
      <c r="CO16" s="7">
        <f t="shared" si="28"/>
        <v>25.467372132479589</v>
      </c>
      <c r="CP16" s="7"/>
      <c r="CQ16" s="7"/>
      <c r="CR16" s="7"/>
      <c r="CS16" s="7"/>
      <c r="CT16" s="7"/>
      <c r="CU16" s="7"/>
      <c r="CV16" s="7"/>
      <c r="CW16" s="7"/>
      <c r="CX16" s="7"/>
      <c r="CY16" s="7"/>
      <c r="CZ16" s="7"/>
      <c r="DA16" s="7"/>
      <c r="DG16" s="7"/>
      <c r="DH16" s="7"/>
      <c r="DI16" s="7"/>
      <c r="DJ16" s="7"/>
      <c r="DK16" s="7"/>
      <c r="DL16" s="7"/>
      <c r="DM16" s="7"/>
      <c r="DN16" s="7"/>
      <c r="DO16" s="7"/>
      <c r="DP16" s="7">
        <f t="shared" si="29"/>
        <v>45.327843657462289</v>
      </c>
      <c r="DQ16" s="7">
        <f t="shared" si="13"/>
        <v>128.31092147553636</v>
      </c>
      <c r="DS16" s="7">
        <f t="shared" si="14"/>
        <v>102.94117651030435</v>
      </c>
      <c r="DT16" s="7">
        <f t="shared" si="30"/>
        <v>97.142857180336136</v>
      </c>
      <c r="DU16" s="7"/>
      <c r="DV16" s="7"/>
      <c r="DW16" s="7"/>
      <c r="DY16" s="7"/>
      <c r="DZ16" s="7">
        <f t="shared" si="15"/>
        <v>45.327843657462289</v>
      </c>
      <c r="EA16" s="7">
        <f t="shared" si="16"/>
        <v>128.31092147553636</v>
      </c>
      <c r="EB16" s="86">
        <f t="shared" si="17"/>
        <v>-0.18138372078261603</v>
      </c>
      <c r="EC16" s="7">
        <f t="shared" si="31"/>
        <v>136.53265441317959</v>
      </c>
      <c r="ED16" s="7">
        <f t="shared" si="18"/>
        <v>376.36413517178494</v>
      </c>
      <c r="EE16" s="7">
        <f t="shared" si="0"/>
        <v>68.266327206589793</v>
      </c>
      <c r="EF16" s="7">
        <f t="shared" si="19"/>
        <v>-331.03629151432267</v>
      </c>
      <c r="EG16" s="7">
        <f t="shared" si="20"/>
        <v>-60.044594268946568</v>
      </c>
      <c r="EH16" s="7"/>
      <c r="EI16" s="7"/>
      <c r="EK16" s="7"/>
      <c r="EL16" s="7"/>
    </row>
    <row r="17" spans="1:143" s="6" customFormat="1">
      <c r="A17" s="52"/>
      <c r="B17" s="21"/>
      <c r="C17" s="50" t="s">
        <v>12</v>
      </c>
      <c r="D17" s="23"/>
      <c r="E17" s="40">
        <f>2*E9^L20*F9^M20</f>
        <v>200.00000007716267</v>
      </c>
      <c r="F17" s="42"/>
      <c r="G17" s="42"/>
      <c r="H17" s="37"/>
      <c r="I17" s="28"/>
      <c r="J17" s="16"/>
      <c r="K17" s="18"/>
      <c r="L17" s="42"/>
      <c r="M17" s="42"/>
      <c r="N17" s="32"/>
      <c r="O17" s="35"/>
      <c r="AE17" s="52"/>
      <c r="AM17" s="82">
        <f>AM13</f>
        <v>100.00000003831298</v>
      </c>
      <c r="AN17" s="82">
        <f>AN13</f>
        <v>100.00000003884968</v>
      </c>
      <c r="AP17" s="7">
        <f t="shared" si="21"/>
        <v>-34.285714285714285</v>
      </c>
      <c r="AQ17" s="6">
        <f t="shared" si="1"/>
        <v>100.94345198001808</v>
      </c>
      <c r="AR17" s="6">
        <f t="shared" si="2"/>
        <v>64.190334773165205</v>
      </c>
      <c r="AS17" s="7">
        <f t="shared" si="3"/>
        <v>-34.285714285714285</v>
      </c>
      <c r="AU17" s="7">
        <f t="shared" si="22"/>
        <v>34.6</v>
      </c>
      <c r="AV17" s="6">
        <f t="shared" si="4"/>
        <v>0.97544270371644393</v>
      </c>
      <c r="AW17" s="82">
        <f t="shared" si="5"/>
        <v>65.400000000000006</v>
      </c>
      <c r="AX17" s="6">
        <f t="shared" si="6"/>
        <v>1.0064147606196552</v>
      </c>
      <c r="BG17" s="7">
        <f t="shared" si="7"/>
        <v>0.1981983363328762</v>
      </c>
      <c r="BH17" s="7">
        <f t="shared" si="23"/>
        <v>0.86456591758461587</v>
      </c>
      <c r="BI17" s="7"/>
      <c r="BJ17" s="7">
        <f t="shared" si="8"/>
        <v>0.45677545355759769</v>
      </c>
      <c r="BK17" s="7">
        <f t="shared" si="24"/>
        <v>0.71005291001415105</v>
      </c>
      <c r="BL17" s="7"/>
      <c r="BM17" s="7"/>
      <c r="BN17" s="7"/>
      <c r="BO17" s="7"/>
      <c r="BP17" s="7"/>
      <c r="BQ17" s="7"/>
      <c r="BR17" s="7"/>
      <c r="BS17" s="7"/>
      <c r="BT17" s="7"/>
      <c r="BU17" s="7"/>
      <c r="BV17" s="7">
        <f t="shared" si="9"/>
        <v>0.75563834891741932</v>
      </c>
      <c r="BW17" s="7">
        <f t="shared" si="25"/>
        <v>1.1503844564050953</v>
      </c>
      <c r="BX17" s="7"/>
      <c r="BY17" s="7">
        <f t="shared" si="10"/>
        <v>1.0846522896543891</v>
      </c>
      <c r="BZ17" s="7">
        <f t="shared" si="26"/>
        <v>0.85000000017331612</v>
      </c>
      <c r="CA17" s="7"/>
      <c r="CB17" s="7"/>
      <c r="CC17" s="7"/>
      <c r="CD17" s="7"/>
      <c r="CE17" s="7"/>
      <c r="CF17" s="7"/>
      <c r="CG17" s="7"/>
      <c r="CH17" s="7"/>
      <c r="CI17" s="7"/>
      <c r="CK17" s="7">
        <f t="shared" si="11"/>
        <v>33.63574902324509</v>
      </c>
      <c r="CL17" s="7">
        <f t="shared" si="27"/>
        <v>66.366293288067496</v>
      </c>
      <c r="CM17" s="7"/>
      <c r="CN17" s="7">
        <f t="shared" si="12"/>
        <v>73.822943515020157</v>
      </c>
      <c r="CO17" s="7">
        <f t="shared" si="28"/>
        <v>27.184009404734606</v>
      </c>
      <c r="CP17" s="7"/>
      <c r="CQ17" s="7"/>
      <c r="CR17" s="7"/>
      <c r="CS17" s="7"/>
      <c r="CT17" s="7"/>
      <c r="CU17" s="7"/>
      <c r="CV17" s="7"/>
      <c r="CW17" s="7"/>
      <c r="CX17" s="7"/>
      <c r="CY17" s="7"/>
      <c r="CZ17" s="7"/>
      <c r="DA17" s="7"/>
      <c r="DG17" s="7"/>
      <c r="DH17" s="7"/>
      <c r="DI17" s="7"/>
      <c r="DJ17" s="7"/>
      <c r="DK17" s="7"/>
      <c r="DL17" s="7"/>
      <c r="DM17" s="7"/>
      <c r="DN17" s="7"/>
      <c r="DO17" s="7"/>
      <c r="DP17" s="7">
        <f t="shared" si="29"/>
        <v>49.44855671723159</v>
      </c>
      <c r="DQ17" s="7">
        <f t="shared" si="13"/>
        <v>127.49217648171371</v>
      </c>
      <c r="DS17" s="7">
        <f t="shared" si="14"/>
        <v>98.591549333812594</v>
      </c>
      <c r="DT17" s="7">
        <f t="shared" si="30"/>
        <v>101.4285714677039</v>
      </c>
      <c r="DU17" s="7"/>
      <c r="DV17" s="7"/>
      <c r="DW17" s="7"/>
      <c r="DY17" s="7"/>
      <c r="DZ17" s="7">
        <f t="shared" si="15"/>
        <v>49.44855671723159</v>
      </c>
      <c r="EA17" s="7">
        <f t="shared" si="16"/>
        <v>127.49217648171371</v>
      </c>
      <c r="EB17" s="86">
        <f t="shared" si="17"/>
        <v>-0.21655363226287094</v>
      </c>
      <c r="EC17" s="7">
        <f t="shared" si="31"/>
        <v>138.20044104898679</v>
      </c>
      <c r="ED17" s="7">
        <f t="shared" si="18"/>
        <v>319.09056339731006</v>
      </c>
      <c r="EE17" s="7">
        <f t="shared" si="0"/>
        <v>69.100220524493395</v>
      </c>
      <c r="EF17" s="7">
        <f t="shared" si="19"/>
        <v>-269.64200668007845</v>
      </c>
      <c r="EG17" s="7">
        <f t="shared" si="20"/>
        <v>-58.391955957220318</v>
      </c>
      <c r="EH17" s="7"/>
      <c r="EI17" s="7"/>
      <c r="EK17" s="7"/>
      <c r="EL17" s="7"/>
    </row>
    <row r="18" spans="1:143" s="6" customFormat="1">
      <c r="A18" s="52"/>
      <c r="B18" s="21"/>
      <c r="C18" s="51"/>
      <c r="D18" s="21"/>
      <c r="E18" s="42"/>
      <c r="F18" s="42"/>
      <c r="G18" s="42"/>
      <c r="H18" s="65"/>
      <c r="I18" s="28" t="s">
        <v>47</v>
      </c>
      <c r="J18" s="16"/>
      <c r="K18" s="17"/>
      <c r="L18" s="55">
        <f>100/(66.6666666666^0.6666666666*33.3333333333^0.3333333333)</f>
        <v>1.8898815755942286</v>
      </c>
      <c r="M18" s="59">
        <f>100/(33.3333333333^0.3333333333*66.6666666666^0.6666666666)</f>
        <v>1.8898815755942286</v>
      </c>
      <c r="N18" s="19"/>
      <c r="O18" s="52"/>
      <c r="AE18" s="52"/>
      <c r="AP18" s="7">
        <f t="shared" si="21"/>
        <v>-37.142857142857139</v>
      </c>
      <c r="AQ18" s="6">
        <f t="shared" si="1"/>
        <v>103.67296540782732</v>
      </c>
      <c r="AR18" s="6">
        <f t="shared" si="2"/>
        <v>67.708684832592382</v>
      </c>
      <c r="AS18" s="7">
        <f t="shared" si="3"/>
        <v>-37.142857142857139</v>
      </c>
      <c r="AU18" s="7">
        <f t="shared" si="22"/>
        <v>37.4</v>
      </c>
      <c r="AV18" s="6">
        <f t="shared" si="4"/>
        <v>0.92612888362409185</v>
      </c>
      <c r="AW18" s="82">
        <f t="shared" si="5"/>
        <v>62.6</v>
      </c>
      <c r="AX18" s="6">
        <f t="shared" si="6"/>
        <v>1.0212015597221327</v>
      </c>
      <c r="BG18" s="7">
        <f t="shared" si="7"/>
        <v>0.17736497948711585</v>
      </c>
      <c r="BH18" s="7">
        <f t="shared" si="23"/>
        <v>0.91393261682006743</v>
      </c>
      <c r="BI18" s="7"/>
      <c r="BJ18" s="7">
        <f t="shared" si="8"/>
        <v>0.43973874691132603</v>
      </c>
      <c r="BK18" s="7">
        <f t="shared" si="24"/>
        <v>0.76613756610049233</v>
      </c>
      <c r="BL18" s="7"/>
      <c r="BM18" s="7"/>
      <c r="BN18" s="7"/>
      <c r="BO18" s="7"/>
      <c r="BP18" s="7"/>
      <c r="BQ18" s="7"/>
      <c r="BR18" s="7"/>
      <c r="BS18" s="7"/>
      <c r="BT18" s="7"/>
      <c r="BU18" s="7"/>
      <c r="BV18" s="7">
        <f t="shared" si="9"/>
        <v>0.70935121237192911</v>
      </c>
      <c r="BW18" s="7">
        <f t="shared" si="25"/>
        <v>1.187324262648352</v>
      </c>
      <c r="BX18" s="7"/>
      <c r="BY18" s="7">
        <f t="shared" si="10"/>
        <v>1.0540925539496611</v>
      </c>
      <c r="BZ18" s="7">
        <f t="shared" si="26"/>
        <v>0.90000000016578063</v>
      </c>
      <c r="CA18" s="7"/>
      <c r="CB18" s="7"/>
      <c r="CC18" s="7"/>
      <c r="CD18" s="7"/>
      <c r="CE18" s="7"/>
      <c r="CF18" s="7"/>
      <c r="CG18" s="7"/>
      <c r="CH18" s="7"/>
      <c r="CI18" s="7"/>
      <c r="CK18" s="7">
        <f t="shared" si="11"/>
        <v>30.867876313298964</v>
      </c>
      <c r="CL18" s="7">
        <f t="shared" si="27"/>
        <v>69.27790372481239</v>
      </c>
      <c r="CM18" s="7"/>
      <c r="CN18" s="7">
        <f t="shared" si="12"/>
        <v>71.59691889609698</v>
      </c>
      <c r="CO18" s="7">
        <f t="shared" si="28"/>
        <v>28.900646676989624</v>
      </c>
      <c r="CP18" s="7"/>
      <c r="CQ18" s="7"/>
      <c r="CR18" s="7"/>
      <c r="CS18" s="7"/>
      <c r="CT18" s="7"/>
      <c r="CU18" s="7"/>
      <c r="CV18" s="7"/>
      <c r="CW18" s="7"/>
      <c r="CX18" s="7"/>
      <c r="CY18" s="7"/>
      <c r="CZ18" s="7"/>
      <c r="DA18" s="7"/>
      <c r="DG18" s="7"/>
      <c r="DH18" s="7"/>
      <c r="DI18" s="7"/>
      <c r="DJ18" s="7"/>
      <c r="DK18" s="7"/>
      <c r="DL18" s="7"/>
      <c r="DM18" s="7"/>
      <c r="DN18" s="7"/>
      <c r="DO18" s="7"/>
      <c r="DP18" s="7">
        <f t="shared" si="29"/>
        <v>53.569269777000891</v>
      </c>
      <c r="DQ18" s="7">
        <f t="shared" si="13"/>
        <v>126.52154273759072</v>
      </c>
      <c r="DS18" s="7">
        <f t="shared" si="14"/>
        <v>94.594594631090487</v>
      </c>
      <c r="DT18" s="7">
        <f t="shared" si="30"/>
        <v>105.71428575507167</v>
      </c>
      <c r="DU18" s="7"/>
      <c r="DV18" s="7"/>
      <c r="DW18" s="7"/>
      <c r="DY18" s="7"/>
      <c r="DZ18" s="7">
        <f t="shared" si="15"/>
        <v>53.569269777000891</v>
      </c>
      <c r="EA18" s="7">
        <f t="shared" si="16"/>
        <v>126.52154273759072</v>
      </c>
      <c r="EB18" s="86">
        <f t="shared" si="17"/>
        <v>-0.2551227650917684</v>
      </c>
      <c r="EC18" s="7">
        <f t="shared" si="31"/>
        <v>140.18828296704609</v>
      </c>
      <c r="ED18" s="7">
        <f t="shared" si="18"/>
        <v>274.74671442319146</v>
      </c>
      <c r="EE18" s="7">
        <f t="shared" si="0"/>
        <v>70.094141483523046</v>
      </c>
      <c r="EF18" s="7">
        <f t="shared" si="19"/>
        <v>-221.17744464619057</v>
      </c>
      <c r="EG18" s="7">
        <f t="shared" si="20"/>
        <v>-56.427401254067675</v>
      </c>
      <c r="EH18" s="7"/>
      <c r="EI18" s="7"/>
      <c r="EK18" s="7"/>
      <c r="EL18" s="7"/>
    </row>
    <row r="19" spans="1:143" s="6" customFormat="1">
      <c r="A19" s="52"/>
      <c r="B19" s="21"/>
      <c r="C19" s="50" t="s">
        <v>44</v>
      </c>
      <c r="D19" s="22"/>
      <c r="E19" s="45" t="s">
        <v>3</v>
      </c>
      <c r="F19" s="45" t="s">
        <v>4</v>
      </c>
      <c r="G19" s="45"/>
      <c r="H19" s="66"/>
      <c r="I19" s="28"/>
      <c r="J19" s="16"/>
      <c r="K19" s="18"/>
      <c r="L19" s="42"/>
      <c r="M19" s="42"/>
      <c r="N19" s="14"/>
      <c r="O19" s="34"/>
      <c r="AE19" s="52"/>
      <c r="AP19" s="7">
        <f t="shared" si="21"/>
        <v>-39.999999999999993</v>
      </c>
      <c r="AQ19" s="6">
        <f t="shared" si="1"/>
        <v>106.26585695685091</v>
      </c>
      <c r="AR19" s="6">
        <f t="shared" si="2"/>
        <v>71.137866118513202</v>
      </c>
      <c r="AS19" s="7">
        <f t="shared" si="3"/>
        <v>-39.999999999999993</v>
      </c>
      <c r="AU19" s="7">
        <f t="shared" si="22"/>
        <v>40.199999999999996</v>
      </c>
      <c r="AV19" s="6">
        <f t="shared" si="4"/>
        <v>0.88260922366553107</v>
      </c>
      <c r="AW19" s="82">
        <f t="shared" si="5"/>
        <v>59.800000000000004</v>
      </c>
      <c r="AX19" s="6">
        <f t="shared" si="6"/>
        <v>1.036897560031347</v>
      </c>
      <c r="BG19" s="7">
        <f t="shared" si="7"/>
        <v>0.15965176454831825</v>
      </c>
      <c r="BH19" s="7">
        <f t="shared" si="23"/>
        <v>0.96329931605551899</v>
      </c>
      <c r="BI19" s="7"/>
      <c r="BJ19" s="7">
        <f t="shared" si="8"/>
        <v>0.4244763597478492</v>
      </c>
      <c r="BK19" s="7">
        <f t="shared" si="24"/>
        <v>0.82222222218683361</v>
      </c>
      <c r="BL19" s="7"/>
      <c r="BM19" s="7"/>
      <c r="BN19" s="7"/>
      <c r="BO19" s="7"/>
      <c r="BP19" s="7"/>
      <c r="BQ19" s="7"/>
      <c r="BR19" s="7"/>
      <c r="BS19" s="7"/>
      <c r="BT19" s="7"/>
      <c r="BU19" s="7"/>
      <c r="BV19" s="7">
        <f t="shared" si="9"/>
        <v>0.6671904073041186</v>
      </c>
      <c r="BW19" s="7">
        <f t="shared" si="25"/>
        <v>1.2242640688916087</v>
      </c>
      <c r="BX19" s="7"/>
      <c r="BY19" s="7">
        <f t="shared" si="10"/>
        <v>1.0259783526436166</v>
      </c>
      <c r="BZ19" s="7">
        <f t="shared" si="26"/>
        <v>0.95000000015824515</v>
      </c>
      <c r="CA19" s="7"/>
      <c r="CB19" s="7"/>
      <c r="CC19" s="7"/>
      <c r="CD19" s="7"/>
      <c r="CE19" s="7"/>
      <c r="CF19" s="7"/>
      <c r="CG19" s="7"/>
      <c r="CH19" s="7"/>
      <c r="CI19" s="7"/>
      <c r="CK19" s="7">
        <f t="shared" si="11"/>
        <v>28.428110130097362</v>
      </c>
      <c r="CL19" s="7">
        <f t="shared" si="27"/>
        <v>72.189514161557284</v>
      </c>
      <c r="CM19" s="7"/>
      <c r="CN19" s="7">
        <f t="shared" si="12"/>
        <v>69.560834361752711</v>
      </c>
      <c r="CO19" s="7">
        <f t="shared" si="28"/>
        <v>30.617283949244641</v>
      </c>
      <c r="CP19" s="7"/>
      <c r="CQ19" s="7"/>
      <c r="CR19" s="7"/>
      <c r="CS19" s="7"/>
      <c r="CT19" s="7"/>
      <c r="CU19" s="7"/>
      <c r="CV19" s="7"/>
      <c r="CW19" s="7"/>
      <c r="CX19" s="7"/>
      <c r="CY19" s="7"/>
      <c r="CZ19" s="7"/>
      <c r="DA19" s="7"/>
      <c r="DG19" s="7"/>
      <c r="DH19" s="7"/>
      <c r="DI19" s="7"/>
      <c r="DJ19" s="7"/>
      <c r="DK19" s="7"/>
      <c r="DL19" s="7"/>
      <c r="DM19" s="7"/>
      <c r="DN19" s="7"/>
      <c r="DO19" s="7"/>
      <c r="DP19" s="7">
        <f t="shared" si="29"/>
        <v>57.689982836770191</v>
      </c>
      <c r="DQ19" s="7">
        <f t="shared" si="13"/>
        <v>125.38475587290455</v>
      </c>
      <c r="DS19" s="7">
        <f t="shared" si="14"/>
        <v>90.909090944164873</v>
      </c>
      <c r="DT19" s="7">
        <f t="shared" si="30"/>
        <v>110.00000004243944</v>
      </c>
      <c r="DU19" s="7"/>
      <c r="DV19" s="7"/>
      <c r="DW19" s="7"/>
      <c r="DY19" s="7"/>
      <c r="DZ19" s="7">
        <f t="shared" si="15"/>
        <v>57.689982836770191</v>
      </c>
      <c r="EA19" s="7">
        <f t="shared" si="16"/>
        <v>125.38475587290455</v>
      </c>
      <c r="EB19" s="86">
        <f t="shared" si="17"/>
        <v>-0.29722028758058955</v>
      </c>
      <c r="EC19" s="7">
        <f t="shared" si="31"/>
        <v>142.53138916216867</v>
      </c>
      <c r="ED19" s="7">
        <f t="shared" si="18"/>
        <v>239.77399107307255</v>
      </c>
      <c r="EE19" s="7">
        <f t="shared" si="0"/>
        <v>71.265694581084333</v>
      </c>
      <c r="EF19" s="7">
        <f t="shared" si="19"/>
        <v>-182.08400823630237</v>
      </c>
      <c r="EG19" s="7">
        <f t="shared" si="20"/>
        <v>-54.119061291820216</v>
      </c>
      <c r="EH19" s="7"/>
      <c r="EI19" s="7"/>
      <c r="EK19" s="7"/>
      <c r="EL19" s="7"/>
    </row>
    <row r="20" spans="1:143" s="6" customFormat="1">
      <c r="A20" s="52"/>
      <c r="B20" s="21"/>
      <c r="C20" s="51" t="s">
        <v>0</v>
      </c>
      <c r="D20" s="21"/>
      <c r="E20" s="40">
        <f>E4/E7</f>
        <v>0.66666666641058014</v>
      </c>
      <c r="F20" s="40">
        <f>F4/F7</f>
        <v>0.33333333320350106</v>
      </c>
      <c r="G20" s="42"/>
      <c r="H20" s="67"/>
      <c r="I20" s="28" t="s">
        <v>36</v>
      </c>
      <c r="J20" s="16"/>
      <c r="K20" s="17"/>
      <c r="L20" s="55">
        <v>0.5</v>
      </c>
      <c r="M20" s="69">
        <f>1-L20</f>
        <v>0.5</v>
      </c>
      <c r="N20" s="18"/>
      <c r="O20" s="35"/>
      <c r="AE20" s="52"/>
      <c r="AP20" s="7">
        <f t="shared" si="21"/>
        <v>-42.857142857142847</v>
      </c>
      <c r="AQ20" s="6">
        <f t="shared" si="1"/>
        <v>108.7380373402769</v>
      </c>
      <c r="AR20" s="6">
        <f t="shared" si="2"/>
        <v>74.486285277801485</v>
      </c>
      <c r="AS20" s="7">
        <f t="shared" si="3"/>
        <v>-42.857142857142847</v>
      </c>
      <c r="AU20" s="7">
        <f t="shared" si="22"/>
        <v>42.999999999999993</v>
      </c>
      <c r="AV20" s="6">
        <f t="shared" si="4"/>
        <v>0.84386607292342086</v>
      </c>
      <c r="AW20" s="82">
        <f t="shared" si="5"/>
        <v>57.000000000000007</v>
      </c>
      <c r="AX20" s="6">
        <f t="shared" si="6"/>
        <v>1.0536053372353269</v>
      </c>
      <c r="BG20" s="7">
        <f t="shared" si="7"/>
        <v>0.14446537056163347</v>
      </c>
      <c r="BH20" s="7">
        <f t="shared" si="23"/>
        <v>1.0126660152909706</v>
      </c>
      <c r="BI20" s="7"/>
      <c r="BJ20" s="7">
        <f t="shared" si="8"/>
        <v>0.41070025397258436</v>
      </c>
      <c r="BK20" s="7">
        <f t="shared" si="24"/>
        <v>0.87830687827317488</v>
      </c>
      <c r="BL20" s="7"/>
      <c r="BM20" s="7"/>
      <c r="BN20" s="7"/>
      <c r="BO20" s="7"/>
      <c r="BP20" s="7"/>
      <c r="BQ20" s="7"/>
      <c r="BR20" s="7"/>
      <c r="BS20" s="7"/>
      <c r="BT20" s="7"/>
      <c r="BU20" s="7"/>
      <c r="BV20" s="7">
        <f t="shared" si="9"/>
        <v>0.62867965702052941</v>
      </c>
      <c r="BW20" s="7">
        <f t="shared" si="25"/>
        <v>1.2612038751348653</v>
      </c>
      <c r="BX20" s="7"/>
      <c r="BY20" s="7">
        <f t="shared" si="10"/>
        <v>1.0000000005561012</v>
      </c>
      <c r="BZ20" s="7">
        <f t="shared" si="26"/>
        <v>1.0000000001507097</v>
      </c>
      <c r="CA20" s="7"/>
      <c r="CB20" s="7"/>
      <c r="CC20" s="7"/>
      <c r="CD20" s="7"/>
      <c r="CE20" s="7"/>
      <c r="CF20" s="7"/>
      <c r="CG20" s="7"/>
      <c r="CH20" s="7"/>
      <c r="CI20" s="7"/>
      <c r="CK20" s="7">
        <f t="shared" si="11"/>
        <v>26.266568912256918</v>
      </c>
      <c r="CL20" s="7">
        <f t="shared" si="27"/>
        <v>75.101124598302178</v>
      </c>
      <c r="CM20" s="7"/>
      <c r="CN20" s="7">
        <f t="shared" si="12"/>
        <v>67.689128976051904</v>
      </c>
      <c r="CO20" s="7">
        <f t="shared" si="28"/>
        <v>32.333921221499658</v>
      </c>
      <c r="CP20" s="7"/>
      <c r="CQ20" s="7"/>
      <c r="CR20" s="7"/>
      <c r="CS20" s="7"/>
      <c r="CT20" s="7"/>
      <c r="CU20" s="7"/>
      <c r="CV20" s="7"/>
      <c r="CW20" s="7"/>
      <c r="CX20" s="7"/>
      <c r="CY20" s="7"/>
      <c r="CZ20" s="7"/>
      <c r="DA20" s="7"/>
      <c r="DG20" s="7"/>
      <c r="DH20" s="7"/>
      <c r="DI20" s="7"/>
      <c r="DJ20" s="7"/>
      <c r="DK20" s="7"/>
      <c r="DL20" s="7"/>
      <c r="DM20" s="7"/>
      <c r="DN20" s="7"/>
      <c r="DO20" s="7"/>
      <c r="DP20" s="7">
        <f t="shared" si="29"/>
        <v>61.810695896539492</v>
      </c>
      <c r="DQ20" s="7">
        <f t="shared" si="13"/>
        <v>124.06696201225954</v>
      </c>
      <c r="DS20" s="7">
        <f t="shared" si="14"/>
        <v>87.50000003375871</v>
      </c>
      <c r="DT20" s="7">
        <f t="shared" si="30"/>
        <v>114.28571432980721</v>
      </c>
      <c r="DU20" s="7"/>
      <c r="DV20" s="7"/>
      <c r="DW20" s="7"/>
      <c r="DY20" s="7"/>
      <c r="DZ20" s="7">
        <f t="shared" si="15"/>
        <v>61.810695896539492</v>
      </c>
      <c r="EA20" s="7">
        <f t="shared" si="16"/>
        <v>124.06696201225954</v>
      </c>
      <c r="EB20" s="86">
        <f t="shared" si="17"/>
        <v>-0.34300400592869307</v>
      </c>
      <c r="EC20" s="7">
        <f t="shared" si="31"/>
        <v>145.2682783140128</v>
      </c>
      <c r="ED20" s="7">
        <f t="shared" si="18"/>
        <v>211.75886549880784</v>
      </c>
      <c r="EE20" s="7">
        <f t="shared" si="0"/>
        <v>72.634139157006402</v>
      </c>
      <c r="EF20" s="7">
        <f t="shared" si="19"/>
        <v>-149.94816960226834</v>
      </c>
      <c r="EG20" s="7">
        <f t="shared" si="20"/>
        <v>-51.432822855253136</v>
      </c>
      <c r="EH20" s="7"/>
      <c r="EI20" s="7"/>
      <c r="EK20" s="7"/>
      <c r="EL20" s="7"/>
    </row>
    <row r="21" spans="1:143" s="6" customFormat="1">
      <c r="A21" s="52"/>
      <c r="B21" s="21"/>
      <c r="C21" s="51" t="s">
        <v>1</v>
      </c>
      <c r="D21" s="21"/>
      <c r="E21" s="40">
        <f>E5/E7</f>
        <v>0.33333333323776415</v>
      </c>
      <c r="F21" s="40">
        <f>F5/F7</f>
        <v>0.66666666637552807</v>
      </c>
      <c r="G21" s="42"/>
      <c r="H21" s="67"/>
      <c r="I21" s="19"/>
      <c r="J21" s="19"/>
      <c r="K21" s="19"/>
      <c r="L21" s="19"/>
      <c r="M21" s="19"/>
      <c r="N21" s="18"/>
      <c r="O21" s="35"/>
      <c r="AE21" s="52"/>
      <c r="AP21" s="7">
        <f t="shared" si="21"/>
        <v>-45.714285714285701</v>
      </c>
      <c r="AQ21" s="6">
        <f t="shared" si="1"/>
        <v>111.10264489890014</v>
      </c>
      <c r="AR21" s="6">
        <f t="shared" si="2"/>
        <v>77.761052785483983</v>
      </c>
      <c r="AS21" s="7">
        <f t="shared" si="3"/>
        <v>-45.714285714285701</v>
      </c>
      <c r="AU21" s="7">
        <f t="shared" si="22"/>
        <v>45.79999999999999</v>
      </c>
      <c r="AV21" s="6">
        <f t="shared" si="4"/>
        <v>0.80911237787402457</v>
      </c>
      <c r="AW21" s="82">
        <f t="shared" si="5"/>
        <v>54.20000000000001</v>
      </c>
      <c r="AX21" s="6">
        <f t="shared" si="6"/>
        <v>1.0714448416823503</v>
      </c>
      <c r="BG21" s="7">
        <f t="shared" si="7"/>
        <v>0.1313470844856138</v>
      </c>
      <c r="BH21" s="7">
        <f t="shared" si="23"/>
        <v>1.0620327145264221</v>
      </c>
      <c r="BI21" s="7"/>
      <c r="BJ21" s="7">
        <f t="shared" si="8"/>
        <v>0.39818387235761166</v>
      </c>
      <c r="BK21" s="7">
        <f t="shared" si="24"/>
        <v>0.93439153435951616</v>
      </c>
      <c r="BL21" s="7"/>
      <c r="BM21" s="7"/>
      <c r="BN21" s="7"/>
      <c r="BO21" s="7"/>
      <c r="BP21" s="7"/>
      <c r="BQ21" s="7"/>
      <c r="BR21" s="7"/>
      <c r="BS21" s="7"/>
      <c r="BT21" s="7"/>
      <c r="BU21" s="7"/>
      <c r="BV21" s="7">
        <f t="shared" si="9"/>
        <v>0.59340947023707946</v>
      </c>
      <c r="BW21" s="7">
        <f t="shared" si="25"/>
        <v>1.298143681378122</v>
      </c>
      <c r="BX21" s="7"/>
      <c r="BY21" s="7">
        <f t="shared" si="10"/>
        <v>0.97590007350180707</v>
      </c>
      <c r="BZ21" s="7">
        <f t="shared" si="26"/>
        <v>1.0500000001431742</v>
      </c>
      <c r="CA21" s="7"/>
      <c r="CB21" s="7"/>
      <c r="CC21" s="7"/>
      <c r="CD21" s="7"/>
      <c r="CE21" s="7"/>
      <c r="CF21" s="7"/>
      <c r="CG21" s="7"/>
      <c r="CH21" s="7"/>
      <c r="CI21" s="7"/>
      <c r="CK21" s="7">
        <f t="shared" si="11"/>
        <v>24.3425022714598</v>
      </c>
      <c r="CL21" s="7">
        <f t="shared" si="27"/>
        <v>78.012735035047072</v>
      </c>
      <c r="CM21" s="7"/>
      <c r="CN21" s="7">
        <f t="shared" si="12"/>
        <v>65.960812070738612</v>
      </c>
      <c r="CO21" s="7">
        <f t="shared" si="28"/>
        <v>34.050558493754671</v>
      </c>
      <c r="CP21" s="7"/>
      <c r="CQ21" s="7"/>
      <c r="CR21" s="7"/>
      <c r="CS21" s="7"/>
      <c r="CT21" s="7"/>
      <c r="CU21" s="7"/>
      <c r="CV21" s="7"/>
      <c r="CW21" s="7"/>
      <c r="CX21" s="7"/>
      <c r="CY21" s="7"/>
      <c r="CZ21" s="7"/>
      <c r="DA21" s="7"/>
      <c r="DG21" s="7"/>
      <c r="DH21" s="7"/>
      <c r="DI21" s="7"/>
      <c r="DJ21" s="7"/>
      <c r="DK21" s="7"/>
      <c r="DL21" s="7"/>
      <c r="DM21" s="7"/>
      <c r="DN21" s="7"/>
      <c r="DO21" s="7"/>
      <c r="DP21" s="7">
        <f t="shared" si="29"/>
        <v>65.931408956308786</v>
      </c>
      <c r="DQ21" s="7">
        <f t="shared" si="13"/>
        <v>122.55258830243119</v>
      </c>
      <c r="DS21" s="7">
        <f t="shared" si="14"/>
        <v>84.337349430128839</v>
      </c>
      <c r="DT21" s="7">
        <f t="shared" si="30"/>
        <v>118.57142861717497</v>
      </c>
      <c r="DU21" s="7"/>
      <c r="DV21" s="7"/>
      <c r="DW21" s="7"/>
      <c r="DY21" s="7"/>
      <c r="DZ21" s="7">
        <f t="shared" si="15"/>
        <v>65.931408956308786</v>
      </c>
      <c r="EA21" s="7">
        <f t="shared" si="16"/>
        <v>122.55258830243119</v>
      </c>
      <c r="EB21" s="86">
        <f t="shared" si="17"/>
        <v>-0.39266615457294862</v>
      </c>
      <c r="EC21" s="7">
        <f t="shared" si="31"/>
        <v>148.44162112288143</v>
      </c>
      <c r="ED21" s="7">
        <f t="shared" si="18"/>
        <v>189.01759089005503</v>
      </c>
      <c r="EE21" s="7">
        <f t="shared" si="0"/>
        <v>74.220810561440715</v>
      </c>
      <c r="EF21" s="7">
        <f t="shared" si="19"/>
        <v>-123.08618193374625</v>
      </c>
      <c r="EG21" s="7">
        <f t="shared" si="20"/>
        <v>-48.331777740990475</v>
      </c>
      <c r="EH21" s="7"/>
      <c r="EI21" s="7"/>
      <c r="EK21" s="7"/>
      <c r="EL21" s="7"/>
    </row>
    <row r="22" spans="1:143" s="1" customFormat="1">
      <c r="A22" s="35"/>
      <c r="B22" s="15"/>
      <c r="C22" s="21"/>
      <c r="D22" s="21"/>
      <c r="E22" s="19"/>
      <c r="F22" s="19"/>
      <c r="G22" s="19"/>
      <c r="H22" s="65"/>
      <c r="I22" s="32" t="s">
        <v>42</v>
      </c>
      <c r="J22" s="32"/>
      <c r="K22" s="32"/>
      <c r="L22" s="64">
        <f>L18^(-1)*((L15/L16)^L16+(L15/L16)^(-L15))</f>
        <v>0.99999999964834418</v>
      </c>
      <c r="M22" s="64">
        <f>M18^(-1)*((M15/M16)^M16+(M15/M16)^(-M15))</f>
        <v>0.99999999957902941</v>
      </c>
      <c r="N22" s="18"/>
      <c r="O22" s="35"/>
      <c r="AE22" s="35"/>
      <c r="AP22" s="7">
        <f t="shared" si="21"/>
        <v>-48.571428571428555</v>
      </c>
      <c r="AQ22" s="6">
        <f t="shared" si="1"/>
        <v>113.37066934748501</v>
      </c>
      <c r="AR22" s="6">
        <f t="shared" si="2"/>
        <v>80.968250890118227</v>
      </c>
      <c r="AS22" s="7">
        <f t="shared" si="3"/>
        <v>-48.571428571428555</v>
      </c>
      <c r="AU22" s="7">
        <f t="shared" si="22"/>
        <v>48.599999999999987</v>
      </c>
      <c r="AV22" s="6">
        <f t="shared" si="4"/>
        <v>0.77772904359305428</v>
      </c>
      <c r="AW22" s="82">
        <f t="shared" si="5"/>
        <v>51.400000000000013</v>
      </c>
      <c r="AX22" s="6">
        <f t="shared" si="6"/>
        <v>1.0905574297234544</v>
      </c>
      <c r="BG22" s="8">
        <f t="shared" si="7"/>
        <v>0.11993775076663224</v>
      </c>
      <c r="BH22" s="8">
        <f t="shared" si="23"/>
        <v>1.1113994137618737</v>
      </c>
      <c r="BI22" s="8"/>
      <c r="BJ22" s="8">
        <f t="shared" si="8"/>
        <v>0.38674623387017848</v>
      </c>
      <c r="BK22" s="8">
        <f t="shared" si="24"/>
        <v>0.99047619044585744</v>
      </c>
      <c r="BL22" s="8"/>
      <c r="BM22" s="8"/>
      <c r="BN22" s="8"/>
      <c r="BO22" s="8"/>
      <c r="BP22" s="8"/>
      <c r="BQ22" s="8"/>
      <c r="BR22" s="8"/>
      <c r="BS22" s="8"/>
      <c r="BT22" s="8"/>
      <c r="BU22" s="8"/>
      <c r="BV22" s="8">
        <f t="shared" si="9"/>
        <v>0.56102621042340806</v>
      </c>
      <c r="BW22" s="8">
        <f t="shared" si="25"/>
        <v>1.3350834876213786</v>
      </c>
      <c r="BX22" s="8"/>
      <c r="BY22" s="8">
        <f t="shared" si="10"/>
        <v>0.95346258979569265</v>
      </c>
      <c r="BZ22" s="8">
        <f t="shared" si="26"/>
        <v>1.1000000001356387</v>
      </c>
      <c r="CA22" s="8"/>
      <c r="CB22" s="8"/>
      <c r="CC22" s="8"/>
      <c r="CD22" s="8"/>
      <c r="CE22" s="8"/>
      <c r="CF22" s="8"/>
      <c r="CG22" s="8"/>
      <c r="CH22" s="8"/>
      <c r="CI22" s="8"/>
      <c r="CK22" s="8">
        <f t="shared" si="11"/>
        <v>22.622356204075011</v>
      </c>
      <c r="CL22" s="8">
        <f t="shared" si="27"/>
        <v>80.924345471791966</v>
      </c>
      <c r="CM22" s="8"/>
      <c r="CN22" s="8">
        <f t="shared" si="12"/>
        <v>64.358463577816536</v>
      </c>
      <c r="CO22" s="8">
        <f t="shared" si="28"/>
        <v>35.767195766009685</v>
      </c>
      <c r="CP22" s="8"/>
      <c r="CQ22" s="8"/>
      <c r="CR22" s="8"/>
      <c r="CS22" s="8"/>
      <c r="CT22" s="8"/>
      <c r="CU22" s="8"/>
      <c r="CV22" s="8"/>
      <c r="CW22" s="8"/>
      <c r="CX22" s="8"/>
      <c r="CY22" s="8"/>
      <c r="CZ22" s="8"/>
      <c r="DA22" s="8"/>
      <c r="DG22" s="8"/>
      <c r="DH22" s="8"/>
      <c r="DI22" s="8"/>
      <c r="DJ22" s="8"/>
      <c r="DK22" s="8"/>
      <c r="DL22" s="8"/>
      <c r="DM22" s="8"/>
      <c r="DN22" s="8"/>
      <c r="DO22" s="8"/>
      <c r="DP22" s="7">
        <f t="shared" si="29"/>
        <v>70.052122016078087</v>
      </c>
      <c r="DQ22" s="7">
        <f t="shared" si="13"/>
        <v>120.82518647253578</v>
      </c>
      <c r="DS22" s="8">
        <f t="shared" si="14"/>
        <v>81.395348868612743</v>
      </c>
      <c r="DT22" s="8">
        <f t="shared" si="30"/>
        <v>122.85714290454274</v>
      </c>
      <c r="DU22" s="8"/>
      <c r="DV22" s="8"/>
      <c r="DW22" s="8"/>
      <c r="DY22" s="8"/>
      <c r="DZ22" s="7">
        <f t="shared" si="15"/>
        <v>70.052122016078087</v>
      </c>
      <c r="EA22" s="7">
        <f t="shared" si="16"/>
        <v>120.82518647253578</v>
      </c>
      <c r="EB22" s="86">
        <f t="shared" si="17"/>
        <v>-0.44644077535230159</v>
      </c>
      <c r="EC22" s="7">
        <f t="shared" si="31"/>
        <v>152.09931014046771</v>
      </c>
      <c r="ED22" s="7">
        <f t="shared" si="18"/>
        <v>170.34657062903918</v>
      </c>
      <c r="EE22" s="8">
        <f t="shared" si="0"/>
        <v>76.049655070233854</v>
      </c>
      <c r="EF22" s="8">
        <f t="shared" si="19"/>
        <v>-100.29444861296109</v>
      </c>
      <c r="EG22" s="8">
        <f t="shared" si="20"/>
        <v>-44.775531402301922</v>
      </c>
      <c r="EH22" s="8"/>
      <c r="EI22" s="8"/>
      <c r="EK22" s="7"/>
      <c r="EL22" s="7"/>
      <c r="EM22" s="6"/>
    </row>
    <row r="23" spans="1:143" s="1" customFormat="1" ht="18" customHeight="1">
      <c r="A23" s="35"/>
      <c r="B23" s="35"/>
      <c r="C23" s="37"/>
      <c r="D23" s="37"/>
      <c r="E23" s="38"/>
      <c r="F23" s="38"/>
      <c r="G23" s="38"/>
      <c r="H23" s="84" t="s">
        <v>64</v>
      </c>
      <c r="I23" s="84"/>
      <c r="J23" s="37"/>
      <c r="K23" s="37"/>
      <c r="L23" s="37"/>
      <c r="M23" s="37"/>
      <c r="N23" s="37"/>
      <c r="O23" s="35"/>
      <c r="AE23" s="35"/>
      <c r="AP23" s="7">
        <f t="shared" si="21"/>
        <v>-51.428571428571409</v>
      </c>
      <c r="AQ23" s="6">
        <f t="shared" si="1"/>
        <v>115.55140717714849</v>
      </c>
      <c r="AR23" s="6">
        <f t="shared" si="2"/>
        <v>84.113133725217253</v>
      </c>
      <c r="AS23" s="7">
        <f t="shared" si="3"/>
        <v>-51.428571428571409</v>
      </c>
      <c r="AU23" s="7">
        <f t="shared" si="22"/>
        <v>51.399999999999984</v>
      </c>
      <c r="AV23" s="6">
        <f t="shared" si="4"/>
        <v>0.74922182119080405</v>
      </c>
      <c r="AW23" s="82">
        <f t="shared" si="5"/>
        <v>48.600000000000016</v>
      </c>
      <c r="AX23" s="6">
        <f t="shared" si="6"/>
        <v>1.1111111116223349</v>
      </c>
      <c r="BG23" s="8">
        <f t="shared" si="7"/>
        <v>0.10995292445072806</v>
      </c>
      <c r="BH23" s="8">
        <f t="shared" si="23"/>
        <v>1.1607661129973252</v>
      </c>
      <c r="BI23" s="8"/>
      <c r="BJ23" s="8">
        <f t="shared" si="8"/>
        <v>0.37624078495284441</v>
      </c>
      <c r="BK23" s="8">
        <f t="shared" si="24"/>
        <v>1.0465608465321987</v>
      </c>
      <c r="BL23" s="8"/>
      <c r="BM23" s="8"/>
      <c r="BN23" s="8"/>
      <c r="BO23" s="8"/>
      <c r="BP23" s="8"/>
      <c r="BQ23" s="8"/>
      <c r="BR23" s="8"/>
      <c r="BS23" s="8"/>
      <c r="BT23" s="8"/>
      <c r="BU23" s="8"/>
      <c r="BV23" s="8">
        <f t="shared" si="9"/>
        <v>0.53122319677522878</v>
      </c>
      <c r="BW23" s="8">
        <f t="shared" si="25"/>
        <v>1.3720232938646353</v>
      </c>
      <c r="BX23" s="8"/>
      <c r="BY23" s="8">
        <f t="shared" si="10"/>
        <v>0.93250480878698649</v>
      </c>
      <c r="BZ23" s="8">
        <f t="shared" si="26"/>
        <v>1.1500000001281032</v>
      </c>
      <c r="CA23" s="8"/>
      <c r="CB23" s="8"/>
      <c r="CC23" s="8"/>
      <c r="CD23" s="8"/>
      <c r="CE23" s="8"/>
      <c r="CF23" s="8"/>
      <c r="CG23" s="8"/>
      <c r="CH23" s="8"/>
      <c r="CI23" s="8"/>
      <c r="CK23" s="8">
        <f t="shared" si="11"/>
        <v>21.078300229346233</v>
      </c>
      <c r="CL23" s="8">
        <f t="shared" si="27"/>
        <v>83.83595590853686</v>
      </c>
      <c r="CM23" s="8"/>
      <c r="CN23" s="8">
        <f t="shared" si="12"/>
        <v>62.867489247781862</v>
      </c>
      <c r="CO23" s="8">
        <f t="shared" si="28"/>
        <v>37.483833038264699</v>
      </c>
      <c r="CP23" s="8"/>
      <c r="CQ23" s="8"/>
      <c r="CR23" s="8"/>
      <c r="CS23" s="8"/>
      <c r="CT23" s="8"/>
      <c r="CU23" s="8"/>
      <c r="CV23" s="8"/>
      <c r="CW23" s="8"/>
      <c r="CX23" s="8"/>
      <c r="CY23" s="8"/>
      <c r="CZ23" s="8"/>
      <c r="DA23" s="8"/>
      <c r="DG23" s="8"/>
      <c r="DH23" s="8"/>
      <c r="DI23" s="8"/>
      <c r="DJ23" s="8"/>
      <c r="DK23" s="8"/>
      <c r="DL23" s="8"/>
      <c r="DM23" s="8"/>
      <c r="DN23" s="8"/>
      <c r="DO23" s="8"/>
      <c r="DP23" s="7">
        <f t="shared" si="29"/>
        <v>74.172835075847388</v>
      </c>
      <c r="DQ23" s="7">
        <f t="shared" si="13"/>
        <v>118.8672417499522</v>
      </c>
      <c r="DS23" s="8">
        <f t="shared" si="14"/>
        <v>78.651685423603311</v>
      </c>
      <c r="DT23" s="8">
        <f t="shared" si="30"/>
        <v>127.14285719191051</v>
      </c>
      <c r="DU23" s="8"/>
      <c r="DV23" s="8"/>
      <c r="DW23" s="8"/>
      <c r="DY23" s="8"/>
      <c r="DZ23" s="7">
        <f t="shared" si="15"/>
        <v>74.172835075847388</v>
      </c>
      <c r="EA23" s="7">
        <f t="shared" si="16"/>
        <v>118.8672417499522</v>
      </c>
      <c r="EB23" s="86">
        <f t="shared" si="17"/>
        <v>-0.50461326817501373</v>
      </c>
      <c r="EC23" s="7">
        <f t="shared" si="31"/>
        <v>156.29583846738183</v>
      </c>
      <c r="ED23" s="7">
        <f t="shared" si="18"/>
        <v>154.86695289705912</v>
      </c>
      <c r="EE23" s="8">
        <f t="shared" si="0"/>
        <v>78.147919233690914</v>
      </c>
      <c r="EF23" s="8">
        <f t="shared" si="19"/>
        <v>-80.694117821211734</v>
      </c>
      <c r="EG23" s="8">
        <f t="shared" si="20"/>
        <v>-40.719322516261286</v>
      </c>
      <c r="EH23" s="8"/>
      <c r="EI23" s="8"/>
      <c r="EK23" s="7"/>
      <c r="EL23" s="7"/>
      <c r="EM23" s="6"/>
    </row>
    <row r="24" spans="1:143" s="1" customFormat="1">
      <c r="A24" s="35"/>
      <c r="B24" s="15"/>
      <c r="C24" s="17"/>
      <c r="D24" s="17"/>
      <c r="E24" s="60"/>
      <c r="F24" s="60"/>
      <c r="G24" s="60"/>
      <c r="H24" s="18"/>
      <c r="I24" s="18"/>
      <c r="J24" s="18"/>
      <c r="K24" s="18"/>
      <c r="L24" s="18"/>
      <c r="M24" s="18"/>
      <c r="N24" s="18"/>
      <c r="O24" s="35"/>
      <c r="AE24" s="35"/>
      <c r="AP24" s="7">
        <f t="shared" si="21"/>
        <v>-54.285714285714263</v>
      </c>
      <c r="AQ24" s="6">
        <f t="shared" si="1"/>
        <v>117.65280088531236</v>
      </c>
      <c r="AR24" s="6">
        <f t="shared" si="2"/>
        <v>87.200279564555643</v>
      </c>
      <c r="AS24" s="7">
        <f t="shared" si="3"/>
        <v>-54.285714285714263</v>
      </c>
      <c r="AU24" s="7">
        <f t="shared" si="22"/>
        <v>54.199999999999982</v>
      </c>
      <c r="AV24" s="6">
        <f t="shared" si="4"/>
        <v>0.72319093334941165</v>
      </c>
      <c r="AW24" s="82">
        <f t="shared" si="5"/>
        <v>45.800000000000018</v>
      </c>
      <c r="AX24" s="6">
        <f t="shared" si="6"/>
        <v>1.1333074782421775</v>
      </c>
      <c r="BG24" s="8">
        <f t="shared" si="7"/>
        <v>0.10116496910898345</v>
      </c>
      <c r="BH24" s="8">
        <f t="shared" si="23"/>
        <v>1.2101328122327768</v>
      </c>
      <c r="BI24" s="8"/>
      <c r="BJ24" s="8">
        <f t="shared" si="8"/>
        <v>0.36654741250740264</v>
      </c>
      <c r="BK24" s="8">
        <f t="shared" si="24"/>
        <v>1.10264550261854</v>
      </c>
      <c r="BL24" s="8"/>
      <c r="BM24" s="8"/>
      <c r="BN24" s="8"/>
      <c r="BO24" s="8"/>
      <c r="BP24" s="8"/>
      <c r="BQ24" s="8"/>
      <c r="BR24" s="8"/>
      <c r="BS24" s="8"/>
      <c r="BT24" s="8"/>
      <c r="BU24" s="8"/>
      <c r="BV24" s="8">
        <f t="shared" si="9"/>
        <v>0.50373341644732583</v>
      </c>
      <c r="BW24" s="8">
        <f t="shared" si="25"/>
        <v>1.4089631001078919</v>
      </c>
      <c r="BX24" s="8"/>
      <c r="BY24" s="8">
        <f t="shared" si="10"/>
        <v>0.91287092971833761</v>
      </c>
      <c r="BZ24" s="8">
        <f t="shared" si="26"/>
        <v>1.2000000001205677</v>
      </c>
      <c r="CA24" s="8"/>
      <c r="CB24" s="8"/>
      <c r="CC24" s="8"/>
      <c r="CD24" s="8"/>
      <c r="CE24" s="8"/>
      <c r="CF24" s="8"/>
      <c r="CG24" s="8"/>
      <c r="CH24" s="8"/>
      <c r="CI24" s="8"/>
      <c r="CK24" s="8">
        <f t="shared" si="11"/>
        <v>19.687094583283756</v>
      </c>
      <c r="CL24" s="8">
        <f t="shared" si="27"/>
        <v>86.747566345281754</v>
      </c>
      <c r="CM24" s="8"/>
      <c r="CN24" s="8">
        <f t="shared" si="12"/>
        <v>61.475557345955401</v>
      </c>
      <c r="CO24" s="8">
        <f t="shared" si="28"/>
        <v>39.200470310519712</v>
      </c>
      <c r="CP24" s="8"/>
      <c r="CQ24" s="8"/>
      <c r="CR24" s="8"/>
      <c r="CS24" s="8"/>
      <c r="CT24" s="8"/>
      <c r="CU24" s="8"/>
      <c r="CV24" s="8"/>
      <c r="CW24" s="8"/>
      <c r="CX24" s="8"/>
      <c r="CY24" s="8"/>
      <c r="CZ24" s="8"/>
      <c r="DA24" s="8"/>
      <c r="DG24" s="8"/>
      <c r="DH24" s="8"/>
      <c r="DI24" s="8"/>
      <c r="DJ24" s="8"/>
      <c r="DK24" s="8"/>
      <c r="DL24" s="8"/>
      <c r="DM24" s="8"/>
      <c r="DN24" s="8"/>
      <c r="DO24" s="8"/>
      <c r="DP24" s="7">
        <f t="shared" si="29"/>
        <v>78.293548135616689</v>
      </c>
      <c r="DQ24" s="7">
        <f t="shared" si="13"/>
        <v>116.6599365644346</v>
      </c>
      <c r="DS24" s="8">
        <f t="shared" si="14"/>
        <v>76.086956551094516</v>
      </c>
      <c r="DT24" s="8">
        <f t="shared" si="30"/>
        <v>131.42857147927828</v>
      </c>
      <c r="DU24" s="8"/>
      <c r="DV24" s="8"/>
      <c r="DW24" s="8"/>
      <c r="DY24" s="8"/>
      <c r="DZ24" s="7">
        <f t="shared" si="15"/>
        <v>78.293548135616689</v>
      </c>
      <c r="EA24" s="7">
        <f t="shared" si="16"/>
        <v>116.6599365644346</v>
      </c>
      <c r="EB24" s="86">
        <f t="shared" si="17"/>
        <v>-0.56753295118386926</v>
      </c>
      <c r="EC24" s="7">
        <f t="shared" si="31"/>
        <v>161.09410499649746</v>
      </c>
      <c r="ED24" s="7">
        <f t="shared" si="18"/>
        <v>141.92489146265115</v>
      </c>
      <c r="EE24" s="8">
        <f t="shared" si="0"/>
        <v>80.547052498248732</v>
      </c>
      <c r="EF24" s="8">
        <f t="shared" si="19"/>
        <v>-63.631343327034458</v>
      </c>
      <c r="EG24" s="8">
        <f t="shared" si="20"/>
        <v>-36.11288406618587</v>
      </c>
      <c r="EH24" s="8"/>
      <c r="EI24" s="8"/>
      <c r="EK24" s="7"/>
      <c r="EL24" s="7"/>
      <c r="EM24" s="6"/>
    </row>
    <row r="25" spans="1:143" s="1" customFormat="1">
      <c r="A25" s="35"/>
      <c r="B25" s="15"/>
      <c r="C25" s="75" t="s">
        <v>49</v>
      </c>
      <c r="D25" s="75"/>
      <c r="E25" s="75">
        <f>(E13*L18*E4^L15*L16)^(-1/M15)</f>
        <v>8.9999999851232899E-4</v>
      </c>
      <c r="F25" s="15"/>
      <c r="G25" s="15"/>
      <c r="H25" s="15"/>
      <c r="I25" s="15"/>
      <c r="J25" s="15"/>
      <c r="K25" s="15"/>
      <c r="L25" s="15"/>
      <c r="M25" s="15"/>
      <c r="N25" s="15"/>
      <c r="O25" s="35"/>
      <c r="AE25" s="35"/>
      <c r="AP25" s="7">
        <f t="shared" si="21"/>
        <v>-57.142857142857117</v>
      </c>
      <c r="AQ25" s="6">
        <f t="shared" si="1"/>
        <v>119.6816961640226</v>
      </c>
      <c r="AR25" s="6">
        <f t="shared" si="2"/>
        <v>90.233708575440289</v>
      </c>
      <c r="AS25" s="7">
        <f t="shared" si="3"/>
        <v>-57.142857142857117</v>
      </c>
      <c r="AU25" s="7">
        <f t="shared" si="22"/>
        <v>56.999999999999979</v>
      </c>
      <c r="AV25" s="6">
        <f t="shared" si="4"/>
        <v>0.6993092293169606</v>
      </c>
      <c r="AW25" s="82">
        <f t="shared" si="5"/>
        <v>43.000000000000021</v>
      </c>
      <c r="AX25" s="6">
        <f t="shared" si="6"/>
        <v>1.1573909850779984</v>
      </c>
      <c r="BG25" s="8">
        <f t="shared" si="7"/>
        <v>9.3389966607197714E-2</v>
      </c>
      <c r="BH25" s="8">
        <f t="shared" si="23"/>
        <v>1.2594995114682284</v>
      </c>
      <c r="BI25" s="8"/>
      <c r="BJ25" s="8">
        <f t="shared" si="8"/>
        <v>0.35756661077868346</v>
      </c>
      <c r="BK25" s="8">
        <f t="shared" si="24"/>
        <v>1.1587301587048813</v>
      </c>
      <c r="BL25" s="8"/>
      <c r="BM25" s="8"/>
      <c r="BN25" s="8"/>
      <c r="BO25" s="8"/>
      <c r="BP25" s="8"/>
      <c r="BQ25" s="8"/>
      <c r="BR25" s="8"/>
      <c r="BS25" s="8"/>
      <c r="BT25" s="8"/>
      <c r="BU25" s="8"/>
      <c r="BV25" s="8">
        <f t="shared" si="9"/>
        <v>0.47832352305903025</v>
      </c>
      <c r="BW25" s="8">
        <f t="shared" si="25"/>
        <v>1.4459029063511486</v>
      </c>
      <c r="BX25" s="8"/>
      <c r="BY25" s="8">
        <f t="shared" si="10"/>
        <v>0.89442719153923644</v>
      </c>
      <c r="BZ25" s="8">
        <f t="shared" si="26"/>
        <v>1.2500000001130323</v>
      </c>
      <c r="CA25" s="8"/>
      <c r="CB25" s="8"/>
      <c r="CC25" s="8"/>
      <c r="CD25" s="8"/>
      <c r="CE25" s="8"/>
      <c r="CF25" s="8"/>
      <c r="CG25" s="8"/>
      <c r="CH25" s="8"/>
      <c r="CI25" s="8"/>
      <c r="CK25" s="8">
        <f t="shared" si="11"/>
        <v>18.429210612170724</v>
      </c>
      <c r="CL25" s="8">
        <f t="shared" si="27"/>
        <v>89.659176782026648</v>
      </c>
      <c r="CM25" s="8"/>
      <c r="CN25" s="8">
        <f t="shared" si="12"/>
        <v>60.172166780160545</v>
      </c>
      <c r="CO25" s="8">
        <f t="shared" si="28"/>
        <v>40.917107582774726</v>
      </c>
      <c r="CP25" s="8"/>
      <c r="CQ25" s="8"/>
      <c r="CR25" s="8"/>
      <c r="CS25" s="8"/>
      <c r="CT25" s="8"/>
      <c r="CU25" s="8"/>
      <c r="CV25" s="8"/>
      <c r="CW25" s="8"/>
      <c r="CX25" s="8"/>
      <c r="CY25" s="8"/>
      <c r="CZ25" s="8"/>
      <c r="DA25" s="8"/>
      <c r="DG25" s="8"/>
      <c r="DH25" s="8"/>
      <c r="DI25" s="8"/>
      <c r="DJ25" s="8"/>
      <c r="DK25" s="8"/>
      <c r="DL25" s="8"/>
      <c r="DM25" s="8"/>
      <c r="DN25" s="8"/>
      <c r="DO25" s="8"/>
      <c r="DP25" s="7">
        <f t="shared" si="29"/>
        <v>82.41426119538599</v>
      </c>
      <c r="DQ25" s="7">
        <f t="shared" si="13"/>
        <v>114.18285426966884</v>
      </c>
      <c r="DS25" s="8">
        <f t="shared" si="14"/>
        <v>73.684210554744155</v>
      </c>
      <c r="DT25" s="8">
        <f t="shared" si="30"/>
        <v>135.71428576664604</v>
      </c>
      <c r="DU25" s="8"/>
      <c r="DV25" s="8"/>
      <c r="DW25" s="8"/>
      <c r="DY25" s="8"/>
      <c r="DZ25" s="7">
        <f t="shared" si="15"/>
        <v>82.41426119538599</v>
      </c>
      <c r="EA25" s="7">
        <f t="shared" si="16"/>
        <v>114.18285426966884</v>
      </c>
      <c r="EB25" s="86">
        <f t="shared" si="17"/>
        <v>-0.63562986130856636</v>
      </c>
      <c r="EC25" s="7">
        <f t="shared" si="31"/>
        <v>166.56781968313999</v>
      </c>
      <c r="ED25" s="7">
        <f t="shared" si="18"/>
        <v>131.02579804874813</v>
      </c>
      <c r="EE25" s="8">
        <f t="shared" si="0"/>
        <v>83.283909841569994</v>
      </c>
      <c r="EF25" s="8">
        <f t="shared" si="19"/>
        <v>-48.611536853362139</v>
      </c>
      <c r="EG25" s="8">
        <f t="shared" si="20"/>
        <v>-30.898944428098844</v>
      </c>
      <c r="EH25" s="8"/>
      <c r="EI25" s="8"/>
      <c r="EK25" s="7"/>
      <c r="EL25" s="7"/>
      <c r="EM25" s="6"/>
    </row>
    <row r="26" spans="1:143" s="1" customFormat="1">
      <c r="A26" s="35"/>
      <c r="B26" s="15"/>
      <c r="C26" s="76" t="s">
        <v>50</v>
      </c>
      <c r="D26" s="76"/>
      <c r="E26" s="75">
        <f>(F13*M18*F4^M15*M16)^(-1/M15)</f>
        <v>1.4999999978821312E-2</v>
      </c>
      <c r="F26" s="20"/>
      <c r="G26" s="20"/>
      <c r="H26" s="39"/>
      <c r="I26" s="39"/>
      <c r="J26" s="39"/>
      <c r="K26" s="39"/>
      <c r="L26" s="39"/>
      <c r="M26" s="39"/>
      <c r="N26" s="39"/>
      <c r="O26" s="49"/>
      <c r="AE26" s="35"/>
      <c r="AP26" s="7">
        <f t="shared" si="21"/>
        <v>-59.999999999999972</v>
      </c>
      <c r="AQ26" s="6">
        <f t="shared" si="1"/>
        <v>121.64403995893048</v>
      </c>
      <c r="AR26" s="6">
        <f t="shared" si="2"/>
        <v>93.216975217498913</v>
      </c>
      <c r="AS26" s="7">
        <f t="shared" si="3"/>
        <v>-59.999999999999972</v>
      </c>
      <c r="AU26" s="7">
        <f t="shared" si="22"/>
        <v>59.799999999999976</v>
      </c>
      <c r="AV26" s="6">
        <f t="shared" si="4"/>
        <v>0.67730618440497603</v>
      </c>
      <c r="AW26" s="82">
        <f t="shared" si="5"/>
        <v>40.200000000000024</v>
      </c>
      <c r="AX26" s="6">
        <f t="shared" si="6"/>
        <v>1.1836616115282137</v>
      </c>
      <c r="BG26" s="8">
        <f t="shared" si="7"/>
        <v>8.6478015412047388E-2</v>
      </c>
      <c r="BH26" s="8">
        <f t="shared" si="23"/>
        <v>1.3088662107036799</v>
      </c>
      <c r="BI26" s="8"/>
      <c r="BJ26" s="8">
        <f t="shared" si="8"/>
        <v>0.34921514770153672</v>
      </c>
      <c r="BK26" s="8">
        <f t="shared" si="24"/>
        <v>1.2148148147912226</v>
      </c>
      <c r="BL26" s="8"/>
      <c r="BM26" s="8"/>
      <c r="BN26" s="8"/>
      <c r="BO26" s="8"/>
      <c r="BP26" s="8"/>
      <c r="BQ26" s="8"/>
      <c r="BR26" s="8"/>
      <c r="BS26" s="8"/>
      <c r="BT26" s="8"/>
      <c r="BU26" s="8"/>
      <c r="BV26" s="8">
        <f t="shared" si="9"/>
        <v>0.45478886841006777</v>
      </c>
      <c r="BW26" s="8">
        <f t="shared" si="25"/>
        <v>1.4828427125944053</v>
      </c>
      <c r="BX26" s="8"/>
      <c r="BY26" s="8">
        <f t="shared" si="10"/>
        <v>0.87705801984252363</v>
      </c>
      <c r="BZ26" s="8">
        <f t="shared" si="26"/>
        <v>1.3000000001054968</v>
      </c>
      <c r="CA26" s="8"/>
      <c r="CB26" s="8"/>
      <c r="CC26" s="8"/>
      <c r="CD26" s="8"/>
      <c r="CE26" s="8"/>
      <c r="CF26" s="8"/>
      <c r="CG26" s="8"/>
      <c r="CH26" s="8"/>
      <c r="CI26" s="8"/>
      <c r="CK26" s="8">
        <f t="shared" si="11"/>
        <v>17.288141693119876</v>
      </c>
      <c r="CL26" s="8">
        <f t="shared" si="27"/>
        <v>92.570787218771542</v>
      </c>
      <c r="CM26" s="8"/>
      <c r="CN26" s="8">
        <f t="shared" si="12"/>
        <v>58.948311890754027</v>
      </c>
      <c r="CO26" s="8">
        <f t="shared" si="28"/>
        <v>42.63374485502974</v>
      </c>
      <c r="CP26" s="8"/>
      <c r="CQ26" s="8"/>
      <c r="CR26" s="8"/>
      <c r="CS26" s="8"/>
      <c r="CT26" s="8"/>
      <c r="CU26" s="8"/>
      <c r="CV26" s="8"/>
      <c r="CW26" s="8"/>
      <c r="CX26" s="8"/>
      <c r="CY26" s="8"/>
      <c r="CZ26" s="8"/>
      <c r="DA26" s="8"/>
      <c r="DG26" s="8"/>
      <c r="DH26" s="8"/>
      <c r="DI26" s="8"/>
      <c r="DJ26" s="8"/>
      <c r="DK26" s="8"/>
      <c r="DL26" s="8"/>
      <c r="DM26" s="8"/>
      <c r="DN26" s="8"/>
      <c r="DO26" s="8"/>
      <c r="DP26" s="7">
        <f t="shared" si="29"/>
        <v>86.534974255155291</v>
      </c>
      <c r="DQ26" s="7">
        <f t="shared" si="13"/>
        <v>111.4136018622937</v>
      </c>
      <c r="DS26" s="8">
        <f t="shared" si="14"/>
        <v>71.428571456129546</v>
      </c>
      <c r="DT26" s="8">
        <f t="shared" si="30"/>
        <v>140.00000005401381</v>
      </c>
      <c r="DU26" s="8"/>
      <c r="DV26" s="8"/>
      <c r="DW26" s="8"/>
      <c r="DY26" s="8"/>
      <c r="DZ26" s="7">
        <f t="shared" si="15"/>
        <v>86.534974255155291</v>
      </c>
      <c r="EA26" s="7">
        <f t="shared" si="16"/>
        <v>111.4136018622937</v>
      </c>
      <c r="EB26" s="86">
        <f t="shared" si="17"/>
        <v>-0.70943764548742383</v>
      </c>
      <c r="EC26" s="7">
        <f t="shared" si="31"/>
        <v>172.80477025018592</v>
      </c>
      <c r="ED26" s="7">
        <f t="shared" si="18"/>
        <v>121.78996374759565</v>
      </c>
      <c r="EE26" s="8">
        <f t="shared" si="0"/>
        <v>86.402385125092962</v>
      </c>
      <c r="EF26" s="8">
        <f t="shared" si="19"/>
        <v>-35.254989492440359</v>
      </c>
      <c r="EG26" s="8">
        <f t="shared" si="20"/>
        <v>-25.011216737200741</v>
      </c>
      <c r="EH26" s="8"/>
      <c r="EI26" s="8"/>
      <c r="EK26" s="7"/>
      <c r="EL26" s="7"/>
      <c r="EM26" s="6"/>
    </row>
    <row r="27" spans="1:143" s="1" customFormat="1">
      <c r="A27" s="35"/>
      <c r="B27" s="15"/>
      <c r="C27" s="75" t="s">
        <v>51</v>
      </c>
      <c r="D27" s="75"/>
      <c r="E27" s="75">
        <f>-E26*L5</f>
        <v>-1.4999999978821312</v>
      </c>
      <c r="F27" s="15"/>
      <c r="G27" s="15"/>
      <c r="H27" s="15"/>
      <c r="I27" s="15"/>
      <c r="J27" s="15"/>
      <c r="K27" s="15"/>
      <c r="L27" s="15"/>
      <c r="M27" s="24"/>
      <c r="N27" s="24"/>
      <c r="O27" s="49"/>
      <c r="AE27" s="35"/>
      <c r="AP27" s="7">
        <f t="shared" si="21"/>
        <v>-62.857142857142826</v>
      </c>
      <c r="AQ27" s="6">
        <f t="shared" si="1"/>
        <v>123.5450351349961</v>
      </c>
      <c r="AR27" s="6">
        <f t="shared" si="2"/>
        <v>96.153241690041114</v>
      </c>
      <c r="AS27" s="7">
        <f t="shared" si="3"/>
        <v>-62.857142857142826</v>
      </c>
      <c r="AU27" s="7">
        <f t="shared" si="22"/>
        <v>62.599999999999973</v>
      </c>
      <c r="AV27" s="6">
        <f t="shared" si="4"/>
        <v>0.65695598722646431</v>
      </c>
      <c r="AW27" s="82">
        <f t="shared" si="5"/>
        <v>37.400000000000027</v>
      </c>
      <c r="AX27" s="6">
        <f t="shared" si="6"/>
        <v>1.212492459617319</v>
      </c>
      <c r="BG27" s="8">
        <f t="shared" si="7"/>
        <v>8.0305950819868327E-2</v>
      </c>
      <c r="BH27" s="8">
        <f t="shared" si="23"/>
        <v>1.3582329099391315</v>
      </c>
      <c r="BI27" s="8"/>
      <c r="BJ27" s="8">
        <f t="shared" si="8"/>
        <v>0.34142279548046817</v>
      </c>
      <c r="BK27" s="8">
        <f t="shared" si="24"/>
        <v>1.2708994708775638</v>
      </c>
      <c r="BL27" s="8"/>
      <c r="BM27" s="8"/>
      <c r="BN27" s="8"/>
      <c r="BO27" s="8"/>
      <c r="BP27" s="8"/>
      <c r="BQ27" s="8"/>
      <c r="BR27" s="8"/>
      <c r="BS27" s="8"/>
      <c r="BT27" s="8"/>
      <c r="BU27" s="8"/>
      <c r="BV27" s="8">
        <f t="shared" si="9"/>
        <v>0.43294936900871783</v>
      </c>
      <c r="BW27" s="8">
        <f t="shared" si="25"/>
        <v>1.5197825188376619</v>
      </c>
      <c r="BX27" s="8"/>
      <c r="BY27" s="8">
        <f t="shared" si="10"/>
        <v>0.86066296635548611</v>
      </c>
      <c r="BZ27" s="8">
        <f t="shared" si="26"/>
        <v>1.3500000000979613</v>
      </c>
      <c r="CA27" s="8"/>
      <c r="CB27" s="8"/>
      <c r="CC27" s="8"/>
      <c r="CD27" s="8"/>
      <c r="CE27" s="8"/>
      <c r="CF27" s="8"/>
      <c r="CG27" s="8"/>
      <c r="CH27" s="8"/>
      <c r="CI27" s="8"/>
      <c r="CK27" s="8">
        <f t="shared" si="11"/>
        <v>16.249858936059688</v>
      </c>
      <c r="CL27" s="8">
        <f t="shared" si="27"/>
        <v>95.482397655516436</v>
      </c>
      <c r="CM27" s="8"/>
      <c r="CN27" s="8">
        <f t="shared" si="12"/>
        <v>57.796219332501821</v>
      </c>
      <c r="CO27" s="8">
        <f t="shared" si="28"/>
        <v>44.350382127284753</v>
      </c>
      <c r="CP27" s="8"/>
      <c r="CQ27" s="8"/>
      <c r="CR27" s="8"/>
      <c r="CS27" s="8"/>
      <c r="CT27" s="8"/>
      <c r="CU27" s="8"/>
      <c r="CV27" s="8"/>
      <c r="CW27" s="8"/>
      <c r="CX27" s="8"/>
      <c r="CY27" s="8"/>
      <c r="CZ27" s="8"/>
      <c r="DA27" s="8"/>
      <c r="DG27" s="8"/>
      <c r="DH27" s="8"/>
      <c r="DI27" s="8"/>
      <c r="DJ27" s="8"/>
      <c r="DK27" s="8"/>
      <c r="DL27" s="8"/>
      <c r="DM27" s="8"/>
      <c r="DN27" s="8"/>
      <c r="DO27" s="8"/>
      <c r="DP27" s="7">
        <f t="shared" si="29"/>
        <v>90.655687314924592</v>
      </c>
      <c r="DQ27" s="7">
        <f t="shared" si="13"/>
        <v>108.32732115698126</v>
      </c>
      <c r="DS27" s="8">
        <f t="shared" si="14"/>
        <v>69.306930719808889</v>
      </c>
      <c r="DT27" s="8">
        <f t="shared" si="30"/>
        <v>144.28571434138158</v>
      </c>
      <c r="DU27" s="8"/>
      <c r="DV27" s="8"/>
      <c r="DW27" s="8"/>
      <c r="DY27" s="8"/>
      <c r="DZ27" s="7">
        <f t="shared" si="15"/>
        <v>90.655687314924592</v>
      </c>
      <c r="EA27" s="7">
        <f t="shared" si="16"/>
        <v>108.32732115698126</v>
      </c>
      <c r="EB27" s="86">
        <f t="shared" si="17"/>
        <v>-0.78962539617649741</v>
      </c>
      <c r="EC27" s="7">
        <f>-$EB27*DZ27+EA27</f>
        <v>179.91135416868127</v>
      </c>
      <c r="ED27" s="7">
        <f t="shared" si="18"/>
        <v>113.92196542806445</v>
      </c>
      <c r="EE27" s="8">
        <f t="shared" si="0"/>
        <v>89.955677084340635</v>
      </c>
      <c r="EF27" s="8">
        <f t="shared" si="19"/>
        <v>-23.266278113139862</v>
      </c>
      <c r="EG27" s="8">
        <f t="shared" si="20"/>
        <v>-18.37164407264062</v>
      </c>
      <c r="EH27" s="8"/>
      <c r="EI27" s="8"/>
      <c r="EK27" s="7"/>
      <c r="EL27" s="7"/>
      <c r="EM27" s="6"/>
    </row>
    <row r="28" spans="1:143" s="1" customFormat="1" ht="15.75" customHeight="1">
      <c r="A28" s="35"/>
      <c r="B28" s="15"/>
      <c r="C28" s="15"/>
      <c r="D28" s="15"/>
      <c r="E28" s="15"/>
      <c r="F28" s="15"/>
      <c r="G28" s="15"/>
      <c r="H28" s="15"/>
      <c r="I28" s="15"/>
      <c r="J28" s="15"/>
      <c r="K28" s="15"/>
      <c r="L28" s="15"/>
      <c r="M28" s="61"/>
      <c r="N28" s="61"/>
      <c r="O28" s="49"/>
      <c r="P28" s="35"/>
      <c r="Q28" s="35"/>
      <c r="R28" s="48" t="s">
        <v>57</v>
      </c>
      <c r="S28" s="35"/>
      <c r="T28" s="35"/>
      <c r="U28" s="35"/>
      <c r="V28" s="35"/>
      <c r="W28" s="48" t="s">
        <v>45</v>
      </c>
      <c r="X28" s="35"/>
      <c r="Y28" s="35"/>
      <c r="Z28" s="35"/>
      <c r="AA28" s="35"/>
      <c r="AB28" s="48" t="s">
        <v>46</v>
      </c>
      <c r="AC28" s="35"/>
      <c r="AD28" s="35"/>
      <c r="AE28" s="35"/>
      <c r="AP28" s="7">
        <f t="shared" si="21"/>
        <v>-65.71428571428568</v>
      </c>
      <c r="AQ28" s="6">
        <f t="shared" si="1"/>
        <v>125.38926277807799</v>
      </c>
      <c r="AR28" s="6">
        <f t="shared" si="2"/>
        <v>99.045336997112202</v>
      </c>
      <c r="AS28" s="7">
        <f t="shared" si="3"/>
        <v>-65.71428571428568</v>
      </c>
      <c r="AU28" s="7">
        <f t="shared" si="22"/>
        <v>65.399999999999977</v>
      </c>
      <c r="AV28" s="6">
        <f t="shared" si="4"/>
        <v>0.63806853900516647</v>
      </c>
      <c r="AW28" s="82">
        <f t="shared" si="5"/>
        <v>34.600000000000023</v>
      </c>
      <c r="AX28" s="6">
        <f t="shared" si="6"/>
        <v>1.2443547623354685</v>
      </c>
      <c r="BG28" s="8">
        <f t="shared" si="7"/>
        <v>7.477181998797601E-2</v>
      </c>
      <c r="BH28" s="8">
        <f t="shared" si="23"/>
        <v>1.407599609174583</v>
      </c>
      <c r="BI28" s="8"/>
      <c r="BJ28" s="8">
        <f t="shared" si="8"/>
        <v>0.33412982971523592</v>
      </c>
      <c r="BK28" s="8">
        <f t="shared" si="24"/>
        <v>1.3269841269639051</v>
      </c>
      <c r="BL28" s="8"/>
      <c r="BM28" s="8"/>
      <c r="BN28" s="8"/>
      <c r="BO28" s="8"/>
      <c r="BP28" s="8"/>
      <c r="BQ28" s="8"/>
      <c r="BR28" s="8"/>
      <c r="BS28" s="8"/>
      <c r="BT28" s="8"/>
      <c r="BU28" s="8"/>
      <c r="BV28" s="8">
        <f t="shared" si="9"/>
        <v>0.41264605086638051</v>
      </c>
      <c r="BW28" s="8">
        <f t="shared" si="25"/>
        <v>1.5567223250809186</v>
      </c>
      <c r="BX28" s="8"/>
      <c r="BY28" s="8">
        <f t="shared" si="10"/>
        <v>0.84515425525622789</v>
      </c>
      <c r="BZ28" s="8">
        <f t="shared" si="26"/>
        <v>1.4000000000904258</v>
      </c>
      <c r="CA28" s="8"/>
      <c r="CB28" s="8"/>
      <c r="CC28" s="8"/>
      <c r="CD28" s="8"/>
      <c r="CE28" s="8"/>
      <c r="CF28" s="8"/>
      <c r="CG28" s="8"/>
      <c r="CH28" s="8"/>
      <c r="CI28" s="8"/>
      <c r="CK28" s="8">
        <f t="shared" si="11"/>
        <v>15.302377917128661</v>
      </c>
      <c r="CL28" s="8">
        <f t="shared" si="27"/>
        <v>98.39400809226133</v>
      </c>
      <c r="CM28" s="8"/>
      <c r="CN28" s="8">
        <f t="shared" si="12"/>
        <v>56.70913941339839</v>
      </c>
      <c r="CO28" s="8">
        <f t="shared" si="28"/>
        <v>46.067019399539767</v>
      </c>
      <c r="CP28" s="8"/>
      <c r="CQ28" s="8"/>
      <c r="CR28" s="8"/>
      <c r="CS28" s="8"/>
      <c r="CT28" s="8"/>
      <c r="CU28" s="8"/>
      <c r="CV28" s="8"/>
      <c r="CW28" s="8"/>
      <c r="CX28" s="8"/>
      <c r="CY28" s="8"/>
      <c r="CZ28" s="8"/>
      <c r="DA28" s="8"/>
      <c r="DG28" s="8"/>
      <c r="DH28" s="8"/>
      <c r="DI28" s="8"/>
      <c r="DJ28" s="8"/>
      <c r="DK28" s="8"/>
      <c r="DL28" s="8"/>
      <c r="DM28" s="8"/>
      <c r="DN28" s="8"/>
      <c r="DO28" s="8"/>
      <c r="DP28" s="7">
        <f t="shared" si="29"/>
        <v>94.776400374693893</v>
      </c>
      <c r="DQ28" s="7">
        <f t="shared" si="13"/>
        <v>104.896042966986</v>
      </c>
      <c r="DS28" s="8">
        <f t="shared" si="14"/>
        <v>67.307692333660555</v>
      </c>
      <c r="DT28" s="8">
        <f t="shared" si="30"/>
        <v>148.57142862874935</v>
      </c>
      <c r="DU28" s="8"/>
      <c r="DV28" s="8"/>
      <c r="DW28" s="8"/>
      <c r="DY28" s="8"/>
      <c r="DZ28" s="7">
        <f t="shared" si="15"/>
        <v>94.776400374693893</v>
      </c>
      <c r="EA28" s="7">
        <f t="shared" si="16"/>
        <v>104.896042966986</v>
      </c>
      <c r="EB28" s="86">
        <f t="shared" si="17"/>
        <v>-0.87704296078574817</v>
      </c>
      <c r="EC28" s="7">
        <f>-$EB28*DZ28+EA28</f>
        <v>188.01901776422301</v>
      </c>
      <c r="ED28" s="7">
        <f t="shared" si="18"/>
        <v>107.18917212206779</v>
      </c>
      <c r="EE28" s="8">
        <f t="shared" si="0"/>
        <v>94.009508882111504</v>
      </c>
      <c r="EF28" s="8">
        <f t="shared" si="19"/>
        <v>-12.412771747373895</v>
      </c>
      <c r="EG28" s="8">
        <f t="shared" si="20"/>
        <v>-10.886534084874498</v>
      </c>
      <c r="EH28" s="8"/>
      <c r="EI28" s="8"/>
      <c r="EK28" s="7"/>
      <c r="EL28" s="7"/>
      <c r="EM28" s="6"/>
    </row>
    <row r="29" spans="1:143" s="1" customFormat="1">
      <c r="A29" s="35"/>
      <c r="B29" s="15"/>
      <c r="C29" s="51"/>
      <c r="D29" s="15"/>
      <c r="E29" s="15"/>
      <c r="F29" s="15"/>
      <c r="G29" s="15"/>
      <c r="H29" s="15"/>
      <c r="I29" s="24"/>
      <c r="J29" s="24"/>
      <c r="K29" s="24"/>
      <c r="L29" s="24"/>
      <c r="M29" s="61"/>
      <c r="N29" s="61"/>
      <c r="O29" s="49"/>
      <c r="AE29" s="35"/>
      <c r="AP29" s="7">
        <f t="shared" si="21"/>
        <v>-68.571428571428541</v>
      </c>
      <c r="AQ29" s="6">
        <f t="shared" si="1"/>
        <v>127.18078000455411</v>
      </c>
      <c r="AR29" s="6">
        <f t="shared" si="2"/>
        <v>101.89580494746764</v>
      </c>
      <c r="AS29" s="7">
        <f t="shared" si="3"/>
        <v>-68.571428571428541</v>
      </c>
      <c r="AU29" s="7">
        <f t="shared" si="22"/>
        <v>68.199999999999974</v>
      </c>
      <c r="AV29" s="6">
        <f t="shared" si="4"/>
        <v>0.62048256207493035</v>
      </c>
      <c r="AW29" s="82">
        <f t="shared" si="5"/>
        <v>31.800000000000026</v>
      </c>
      <c r="AX29" s="6">
        <f t="shared" si="6"/>
        <v>1.2798543253619534</v>
      </c>
      <c r="BG29" s="8">
        <f t="shared" si="7"/>
        <v>6.9790644477630642E-2</v>
      </c>
      <c r="BH29" s="8">
        <f t="shared" si="23"/>
        <v>1.4569663084100346</v>
      </c>
      <c r="BI29" s="8"/>
      <c r="BJ29" s="8">
        <f t="shared" si="8"/>
        <v>0.32728509229893854</v>
      </c>
      <c r="BK29" s="8">
        <f t="shared" si="24"/>
        <v>1.3830687830502464</v>
      </c>
      <c r="BL29" s="8"/>
      <c r="BM29" s="8"/>
      <c r="BN29" s="8"/>
      <c r="BO29" s="8"/>
      <c r="BP29" s="8"/>
      <c r="BQ29" s="8"/>
      <c r="BR29" s="8"/>
      <c r="BS29" s="8"/>
      <c r="BT29" s="8"/>
      <c r="BU29" s="8"/>
      <c r="BV29" s="8">
        <f t="shared" si="9"/>
        <v>0.39373814828016185</v>
      </c>
      <c r="BW29" s="8">
        <f t="shared" si="25"/>
        <v>1.5936621313241752</v>
      </c>
      <c r="BX29" s="8"/>
      <c r="BY29" s="8">
        <f t="shared" si="10"/>
        <v>0.83045479906120079</v>
      </c>
      <c r="BZ29" s="8">
        <f t="shared" si="26"/>
        <v>1.4500000000828903</v>
      </c>
      <c r="CA29" s="8"/>
      <c r="CB29" s="8"/>
      <c r="CC29" s="8"/>
      <c r="CD29" s="8"/>
      <c r="CE29" s="8"/>
      <c r="CF29" s="8"/>
      <c r="CG29" s="8"/>
      <c r="CH29" s="8"/>
      <c r="CI29" s="8"/>
      <c r="CK29" s="8">
        <f t="shared" si="11"/>
        <v>14.435411293188753</v>
      </c>
      <c r="CL29" s="8">
        <f t="shared" si="27"/>
        <v>101.30561852900622</v>
      </c>
      <c r="CM29" s="8"/>
      <c r="CN29" s="8">
        <f t="shared" si="12"/>
        <v>55.681179052724346</v>
      </c>
      <c r="CO29" s="8">
        <f t="shared" si="28"/>
        <v>47.78365667179478</v>
      </c>
      <c r="CP29" s="8"/>
      <c r="CQ29" s="8"/>
      <c r="CR29" s="8"/>
      <c r="CS29" s="8"/>
      <c r="CT29" s="8"/>
      <c r="CU29" s="8"/>
      <c r="CV29" s="8"/>
      <c r="CW29" s="8"/>
      <c r="CX29" s="8"/>
      <c r="CY29" s="8"/>
      <c r="CZ29" s="8"/>
      <c r="DA29" s="8"/>
      <c r="DG29" s="8"/>
      <c r="DH29" s="8"/>
      <c r="DI29" s="8"/>
      <c r="DJ29" s="8"/>
      <c r="DK29" s="8"/>
      <c r="DL29" s="8"/>
      <c r="DM29" s="8"/>
      <c r="DN29" s="8"/>
      <c r="DO29" s="8"/>
      <c r="DP29" s="7">
        <f t="shared" si="29"/>
        <v>98.897113434463193</v>
      </c>
      <c r="DQ29" s="7">
        <f t="shared" si="13"/>
        <v>101.0878147605945</v>
      </c>
      <c r="DS29" s="8">
        <f t="shared" si="14"/>
        <v>65.420560772903698</v>
      </c>
      <c r="DT29" s="8">
        <f t="shared" si="30"/>
        <v>152.85714291611711</v>
      </c>
      <c r="DU29" s="8"/>
      <c r="DV29" s="8"/>
      <c r="DW29" s="8"/>
      <c r="DY29" s="8"/>
      <c r="DZ29" s="7">
        <f t="shared" si="15"/>
        <v>98.897113434463193</v>
      </c>
      <c r="EA29" s="7">
        <f t="shared" si="16"/>
        <v>101.0878147605945</v>
      </c>
      <c r="EB29" s="86">
        <f t="shared" si="17"/>
        <v>-0.9727871543874026</v>
      </c>
      <c r="EC29" s="7">
        <f>-$EB29*DZ29+EA29</f>
        <v>197.29365631563411</v>
      </c>
      <c r="ED29" s="7">
        <f t="shared" si="18"/>
        <v>101.40638444176244</v>
      </c>
      <c r="EE29" s="8">
        <f t="shared" si="0"/>
        <v>98.646828157817055</v>
      </c>
      <c r="EF29" s="8">
        <f t="shared" si="19"/>
        <v>-2.5092710072992475</v>
      </c>
      <c r="EG29" s="8">
        <f t="shared" si="20"/>
        <v>-2.4409866027774427</v>
      </c>
      <c r="EH29" s="8"/>
      <c r="EI29" s="8"/>
      <c r="EK29" s="7"/>
      <c r="EL29" s="7"/>
      <c r="EM29" s="6"/>
    </row>
    <row r="30" spans="1:143" s="1" customFormat="1">
      <c r="A30" s="35"/>
      <c r="B30" s="15"/>
      <c r="C30" s="51"/>
      <c r="D30" s="39"/>
      <c r="E30" s="15"/>
      <c r="F30" s="39"/>
      <c r="G30" s="39"/>
      <c r="H30" s="39"/>
      <c r="I30" s="26"/>
      <c r="J30" s="26"/>
      <c r="K30" s="26"/>
      <c r="L30" s="26"/>
      <c r="M30" s="19"/>
      <c r="N30" s="19"/>
      <c r="O30" s="49"/>
      <c r="P30" s="99"/>
      <c r="Q30" s="99"/>
      <c r="R30" s="99"/>
      <c r="S30" s="99"/>
      <c r="T30" s="99"/>
      <c r="U30" s="99"/>
      <c r="V30" s="99"/>
      <c r="W30" s="99"/>
      <c r="X30" s="99"/>
      <c r="Y30" s="99"/>
      <c r="Z30" s="99"/>
      <c r="AA30" s="99"/>
      <c r="AB30" s="99"/>
      <c r="AC30" s="99"/>
      <c r="AD30" s="99"/>
      <c r="AE30" s="63"/>
      <c r="AF30" s="62"/>
      <c r="AG30" s="62"/>
      <c r="AH30" s="62"/>
      <c r="AI30" s="62"/>
      <c r="AJ30" s="99"/>
      <c r="AK30" s="99"/>
      <c r="AL30" s="99"/>
      <c r="AM30" s="99"/>
      <c r="AN30" s="99"/>
      <c r="AO30" s="79"/>
      <c r="AP30" s="7">
        <f t="shared" si="21"/>
        <v>-71.428571428571402</v>
      </c>
      <c r="AQ30" s="6">
        <f t="shared" si="1"/>
        <v>128.92319899073095</v>
      </c>
      <c r="AR30" s="6">
        <f t="shared" si="2"/>
        <v>104.70694353558713</v>
      </c>
      <c r="AS30" s="7">
        <f t="shared" si="3"/>
        <v>-71.428571428571402</v>
      </c>
      <c r="AU30" s="7">
        <f t="shared" si="22"/>
        <v>70.999999999999972</v>
      </c>
      <c r="AV30" s="6">
        <f t="shared" si="4"/>
        <v>0.60406025915376826</v>
      </c>
      <c r="AW30" s="82">
        <f t="shared" si="5"/>
        <v>29.000000000000028</v>
      </c>
      <c r="AX30" s="6">
        <f t="shared" si="6"/>
        <v>1.3197861946653002</v>
      </c>
      <c r="BG30" s="8">
        <f t="shared" si="7"/>
        <v>6.5291138487059627E-2</v>
      </c>
      <c r="BH30" s="8">
        <f t="shared" si="23"/>
        <v>1.5063330076454862</v>
      </c>
      <c r="BI30" s="8"/>
      <c r="BJ30" s="8">
        <f t="shared" si="8"/>
        <v>0.32084447379434999</v>
      </c>
      <c r="BK30" s="8">
        <f t="shared" si="24"/>
        <v>1.4391534391365877</v>
      </c>
      <c r="BL30" s="8"/>
      <c r="BM30" s="8"/>
      <c r="BN30" s="8"/>
      <c r="BO30" s="8"/>
      <c r="BP30" s="8"/>
      <c r="BQ30" s="8"/>
      <c r="BR30" s="8"/>
      <c r="BS30" s="8"/>
      <c r="BT30" s="8"/>
      <c r="BU30" s="8"/>
      <c r="BV30" s="8">
        <f t="shared" si="9"/>
        <v>0.37610065736834553</v>
      </c>
      <c r="BW30" s="8">
        <f t="shared" si="25"/>
        <v>1.6306019375674319</v>
      </c>
      <c r="BX30" s="8"/>
      <c r="BY30" s="8">
        <f t="shared" si="10"/>
        <v>0.81649658144762804</v>
      </c>
      <c r="BZ30" s="8">
        <f t="shared" si="26"/>
        <v>1.5000000000753548</v>
      </c>
      <c r="CA30" s="8"/>
      <c r="CB30" s="8"/>
      <c r="CC30" s="8"/>
      <c r="CD30" s="8"/>
      <c r="CE30" s="8"/>
      <c r="CF30" s="8"/>
      <c r="CG30" s="8"/>
      <c r="CH30" s="8"/>
      <c r="CI30" s="8"/>
      <c r="CK30" s="8">
        <f t="shared" si="11"/>
        <v>13.640088379342725</v>
      </c>
      <c r="CL30" s="8">
        <f t="shared" si="27"/>
        <v>104.21722896575112</v>
      </c>
      <c r="CM30" s="8"/>
      <c r="CN30" s="8">
        <f t="shared" si="12"/>
        <v>54.707166890556792</v>
      </c>
      <c r="CO30" s="8">
        <f t="shared" si="28"/>
        <v>49.500293944049794</v>
      </c>
      <c r="CP30" s="8"/>
      <c r="CQ30" s="8"/>
      <c r="CR30" s="8"/>
      <c r="CS30" s="8"/>
      <c r="CT30" s="8"/>
      <c r="CU30" s="8"/>
      <c r="CV30" s="8"/>
      <c r="CW30" s="8"/>
      <c r="CX30" s="8"/>
      <c r="CY30" s="8"/>
      <c r="CZ30" s="8"/>
      <c r="DA30" s="8"/>
      <c r="DG30" s="8"/>
      <c r="DH30" s="8"/>
      <c r="DI30" s="8"/>
      <c r="DJ30" s="8"/>
      <c r="DK30" s="8"/>
      <c r="DL30" s="8"/>
      <c r="DM30" s="8"/>
      <c r="DN30" s="8"/>
      <c r="DO30" s="8"/>
      <c r="DP30" s="7">
        <f t="shared" si="29"/>
        <v>103.01782649423249</v>
      </c>
      <c r="DQ30" s="7">
        <f t="shared" si="13"/>
        <v>96.865491973282246</v>
      </c>
      <c r="DS30" s="8">
        <f t="shared" si="14"/>
        <v>63.636363660915421</v>
      </c>
      <c r="DT30" s="8">
        <f t="shared" si="30"/>
        <v>157.14285720348488</v>
      </c>
      <c r="DU30" s="8"/>
      <c r="DV30" s="8"/>
      <c r="DW30" s="8"/>
      <c r="DY30" s="8"/>
      <c r="DZ30" s="7">
        <f t="shared" si="15"/>
        <v>103.01782649423249</v>
      </c>
      <c r="EA30" s="7">
        <f t="shared" si="16"/>
        <v>96.865491973282246</v>
      </c>
      <c r="EB30" s="86">
        <f t="shared" si="17"/>
        <v>-1.0783015288205096</v>
      </c>
      <c r="EC30" s="7">
        <f t="shared" ref="EC30:EC40" si="32">-$EB30*DZ30+EA30</f>
        <v>207.94977177777912</v>
      </c>
      <c r="ED30" s="7">
        <f t="shared" si="18"/>
        <v>96.424685591071693</v>
      </c>
      <c r="EE30" s="8">
        <f t="shared" si="0"/>
        <v>103.97488588888956</v>
      </c>
      <c r="EF30" s="8">
        <f t="shared" si="19"/>
        <v>6.5931409031608013</v>
      </c>
      <c r="EG30" s="8">
        <f t="shared" si="20"/>
        <v>7.1093939156073134</v>
      </c>
      <c r="EH30" s="8"/>
      <c r="EI30" s="8"/>
      <c r="EK30" s="7"/>
      <c r="EL30" s="7"/>
      <c r="EM30" s="6"/>
    </row>
    <row r="31" spans="1:143" s="1" customFormat="1">
      <c r="A31" s="35"/>
      <c r="B31" s="15"/>
      <c r="C31" s="51"/>
      <c r="D31" s="39"/>
      <c r="E31" s="39"/>
      <c r="F31" s="39"/>
      <c r="G31" s="39"/>
      <c r="H31" s="39"/>
      <c r="I31" s="26"/>
      <c r="J31" s="26"/>
      <c r="K31" s="26"/>
      <c r="L31" s="26"/>
      <c r="M31" s="15"/>
      <c r="N31" s="15"/>
      <c r="O31" s="49"/>
      <c r="P31" s="12"/>
      <c r="Q31" s="12"/>
      <c r="R31" s="12"/>
      <c r="S31" s="12"/>
      <c r="T31" s="12"/>
      <c r="U31" s="12"/>
      <c r="V31" s="12"/>
      <c r="W31" s="12"/>
      <c r="X31" s="12"/>
      <c r="Y31" s="12"/>
      <c r="Z31" s="12"/>
      <c r="AA31" s="12"/>
      <c r="AB31" s="12"/>
      <c r="AC31" s="12"/>
      <c r="AD31" s="12"/>
      <c r="AE31" s="35"/>
      <c r="AF31" s="12"/>
      <c r="AG31" s="12"/>
      <c r="AH31" s="12"/>
      <c r="AI31" s="12"/>
      <c r="AJ31" s="12"/>
      <c r="AK31" s="12"/>
      <c r="AL31" s="12"/>
      <c r="AM31" s="12"/>
      <c r="AN31" s="12"/>
      <c r="AO31" s="12"/>
      <c r="AP31" s="7">
        <f t="shared" si="21"/>
        <v>-74.285714285714263</v>
      </c>
      <c r="AQ31" s="6">
        <f t="shared" si="1"/>
        <v>130.6197514283806</v>
      </c>
      <c r="AR31" s="6">
        <f t="shared" si="2"/>
        <v>107.48083753312378</v>
      </c>
      <c r="AS31" s="7">
        <f t="shared" si="3"/>
        <v>-74.285714285714263</v>
      </c>
      <c r="AU31" s="7">
        <f t="shared" si="22"/>
        <v>73.799999999999969</v>
      </c>
      <c r="AV31" s="6">
        <f t="shared" si="4"/>
        <v>0.58868312850847915</v>
      </c>
      <c r="AW31" s="82">
        <f t="shared" si="5"/>
        <v>26.200000000000031</v>
      </c>
      <c r="AX31" s="6">
        <f t="shared" si="6"/>
        <v>1.3652195016937072</v>
      </c>
      <c r="BG31" s="8">
        <f t="shared" si="7"/>
        <v>6.1213144150684039E-2</v>
      </c>
      <c r="BH31" s="8">
        <f t="shared" si="23"/>
        <v>1.5556997068809377</v>
      </c>
      <c r="BI31" s="8"/>
      <c r="BJ31" s="8">
        <f t="shared" si="8"/>
        <v>0.31476971199532339</v>
      </c>
      <c r="BK31" s="8">
        <f t="shared" si="24"/>
        <v>1.4952380952229289</v>
      </c>
      <c r="BL31" s="8"/>
      <c r="BM31" s="8"/>
      <c r="BN31" s="8"/>
      <c r="BO31" s="8"/>
      <c r="BP31" s="8"/>
      <c r="BQ31" s="8"/>
      <c r="BR31" s="8"/>
      <c r="BS31" s="8"/>
      <c r="BT31" s="8"/>
      <c r="BU31" s="8"/>
      <c r="BV31" s="8">
        <f t="shared" si="9"/>
        <v>0.35962226468270841</v>
      </c>
      <c r="BW31" s="8">
        <f t="shared" si="25"/>
        <v>1.6675417438106885</v>
      </c>
      <c r="BX31" s="8"/>
      <c r="BY31" s="8">
        <f t="shared" si="10"/>
        <v>0.80321932941852536</v>
      </c>
      <c r="BZ31" s="8">
        <f t="shared" si="26"/>
        <v>1.5500000000678194</v>
      </c>
      <c r="CA31" s="8"/>
      <c r="CB31" s="8"/>
      <c r="CC31" s="8"/>
      <c r="CD31" s="8"/>
      <c r="CE31" s="8"/>
      <c r="CF31" s="8"/>
      <c r="CG31" s="8"/>
      <c r="CH31" s="8"/>
      <c r="CI31" s="8"/>
      <c r="CK31" s="8">
        <f t="shared" si="11"/>
        <v>12.908727333682629</v>
      </c>
      <c r="CL31" s="8">
        <f t="shared" si="27"/>
        <v>107.12883940249601</v>
      </c>
      <c r="CM31" s="8"/>
      <c r="CN31" s="8">
        <f t="shared" si="12"/>
        <v>53.782543482165416</v>
      </c>
      <c r="CO31" s="8">
        <f t="shared" si="28"/>
        <v>51.216931216304808</v>
      </c>
      <c r="CP31" s="8"/>
      <c r="CQ31" s="8"/>
      <c r="CR31" s="8"/>
      <c r="CS31" s="8"/>
      <c r="CT31" s="8"/>
      <c r="CU31" s="8"/>
      <c r="CV31" s="8"/>
      <c r="CW31" s="8"/>
      <c r="CX31" s="8"/>
      <c r="CY31" s="8"/>
      <c r="CZ31" s="8"/>
      <c r="DA31" s="8"/>
      <c r="DG31" s="8"/>
      <c r="DH31" s="8"/>
      <c r="DI31" s="8"/>
      <c r="DJ31" s="8"/>
      <c r="DK31" s="8"/>
      <c r="DL31" s="8"/>
      <c r="DM31" s="8"/>
      <c r="DN31" s="8"/>
      <c r="DO31" s="8"/>
      <c r="DP31" s="7">
        <f t="shared" si="29"/>
        <v>107.1385395540018</v>
      </c>
      <c r="DQ31" s="7">
        <f t="shared" si="13"/>
        <v>92.185012910954299</v>
      </c>
      <c r="DS31" s="8">
        <f t="shared" si="14"/>
        <v>61.946902678767231</v>
      </c>
      <c r="DT31" s="8">
        <f t="shared" si="30"/>
        <v>161.42857149085265</v>
      </c>
      <c r="DU31" s="8"/>
      <c r="DV31" s="8"/>
      <c r="DW31" s="8"/>
      <c r="DY31" s="8"/>
      <c r="DZ31" s="7">
        <f t="shared" si="15"/>
        <v>107.1385395540018</v>
      </c>
      <c r="EA31" s="7">
        <f t="shared" si="16"/>
        <v>92.185012910954299</v>
      </c>
      <c r="EB31" s="86">
        <f t="shared" si="17"/>
        <v>-1.1955322156057133</v>
      </c>
      <c r="EC31" s="7">
        <f t="shared" si="32"/>
        <v>220.27258848071043</v>
      </c>
      <c r="ED31" s="7">
        <f t="shared" si="18"/>
        <v>92.12323415689383</v>
      </c>
      <c r="EE31" s="8">
        <f t="shared" si="0"/>
        <v>110.13629424035521</v>
      </c>
      <c r="EF31" s="8">
        <f t="shared" si="19"/>
        <v>15.015305397107966</v>
      </c>
      <c r="EG31" s="8">
        <f t="shared" si="20"/>
        <v>17.951281329400913</v>
      </c>
      <c r="EH31" s="8"/>
      <c r="EI31" s="8"/>
      <c r="EK31" s="7"/>
      <c r="EL31" s="7"/>
      <c r="EM31" s="6"/>
    </row>
    <row r="32" spans="1:143" s="1" customFormat="1">
      <c r="A32" s="35"/>
      <c r="B32" s="15"/>
      <c r="C32" s="51"/>
      <c r="D32" s="23"/>
      <c r="E32" s="18"/>
      <c r="F32" s="18"/>
      <c r="G32" s="18"/>
      <c r="H32" s="18"/>
      <c r="I32" s="15"/>
      <c r="J32" s="15"/>
      <c r="K32" s="15"/>
      <c r="L32" s="15"/>
      <c r="M32" s="15"/>
      <c r="N32" s="15"/>
      <c r="O32" s="49"/>
      <c r="P32" s="12"/>
      <c r="Q32" s="12"/>
      <c r="R32" s="12"/>
      <c r="S32" s="12"/>
      <c r="T32" s="12"/>
      <c r="U32" s="12"/>
      <c r="V32" s="12"/>
      <c r="W32" s="12"/>
      <c r="X32" s="12"/>
      <c r="Y32" s="12"/>
      <c r="Z32" s="12"/>
      <c r="AA32" s="12"/>
      <c r="AB32" s="12"/>
      <c r="AC32" s="12"/>
      <c r="AD32" s="12"/>
      <c r="AE32" s="35"/>
      <c r="AF32" s="12"/>
      <c r="AG32" s="12"/>
      <c r="AH32" s="12"/>
      <c r="AI32" s="12"/>
      <c r="AJ32" s="12"/>
      <c r="AK32" s="12"/>
      <c r="AL32" s="12"/>
      <c r="AM32" s="12"/>
      <c r="AN32" s="12"/>
      <c r="AO32" s="12"/>
      <c r="AP32" s="7">
        <f t="shared" si="21"/>
        <v>-77.142857142857125</v>
      </c>
      <c r="AQ32" s="6">
        <f t="shared" si="1"/>
        <v>132.2733415463367</v>
      </c>
      <c r="AR32" s="6">
        <f t="shared" si="2"/>
        <v>110.21938567664229</v>
      </c>
      <c r="AS32" s="7">
        <f t="shared" si="3"/>
        <v>-77.142857142857125</v>
      </c>
      <c r="AU32" s="7">
        <f t="shared" si="22"/>
        <v>76.599999999999966</v>
      </c>
      <c r="AV32" s="6">
        <f t="shared" si="4"/>
        <v>0.57424865151041427</v>
      </c>
      <c r="AW32" s="82">
        <f t="shared" si="5"/>
        <v>23.400000000000034</v>
      </c>
      <c r="AX32" s="6">
        <f t="shared" si="6"/>
        <v>1.4176345682276845</v>
      </c>
      <c r="BG32" s="8">
        <f t="shared" si="7"/>
        <v>5.7505610276115796E-2</v>
      </c>
      <c r="BH32" s="8">
        <f t="shared" si="23"/>
        <v>1.6050664061163893</v>
      </c>
      <c r="BI32" s="8"/>
      <c r="BJ32" s="8">
        <f t="shared" si="8"/>
        <v>0.30902743165863367</v>
      </c>
      <c r="BK32" s="8">
        <f t="shared" si="24"/>
        <v>1.5513227513092702</v>
      </c>
      <c r="BL32" s="8"/>
      <c r="BM32" s="8"/>
      <c r="BN32" s="8"/>
      <c r="BO32" s="8"/>
      <c r="BP32" s="8"/>
      <c r="BQ32" s="8"/>
      <c r="BR32" s="8"/>
      <c r="BS32" s="8"/>
      <c r="BT32" s="8"/>
      <c r="BU32" s="8"/>
      <c r="BV32" s="8">
        <f t="shared" si="9"/>
        <v>0.34420358658927558</v>
      </c>
      <c r="BW32" s="8">
        <f t="shared" si="25"/>
        <v>1.7044815500539452</v>
      </c>
      <c r="BX32" s="8"/>
      <c r="BY32" s="8">
        <f t="shared" si="10"/>
        <v>0.79056941555427906</v>
      </c>
      <c r="BZ32" s="8">
        <f t="shared" si="26"/>
        <v>1.6000000000602839</v>
      </c>
      <c r="CA32" s="8"/>
      <c r="CB32" s="8"/>
      <c r="CC32" s="8"/>
      <c r="CD32" s="8"/>
      <c r="CE32" s="8"/>
      <c r="CF32" s="8"/>
      <c r="CG32" s="8"/>
      <c r="CH32" s="8"/>
      <c r="CI32" s="8"/>
      <c r="CK32" s="8">
        <f t="shared" si="11"/>
        <v>12.234648965292504</v>
      </c>
      <c r="CL32" s="8">
        <f t="shared" si="27"/>
        <v>110.04044983924091</v>
      </c>
      <c r="CM32" s="8"/>
      <c r="CN32" s="8">
        <f t="shared" si="12"/>
        <v>52.903271244296356</v>
      </c>
      <c r="CO32" s="8">
        <f t="shared" si="28"/>
        <v>52.933568488559821</v>
      </c>
      <c r="CP32" s="8"/>
      <c r="CQ32" s="8"/>
      <c r="CR32" s="8"/>
      <c r="CS32" s="8"/>
      <c r="CT32" s="8"/>
      <c r="CU32" s="8"/>
      <c r="CV32" s="8"/>
      <c r="CW32" s="8"/>
      <c r="CX32" s="8"/>
      <c r="CY32" s="8"/>
      <c r="CZ32" s="8"/>
      <c r="DA32" s="8"/>
      <c r="DG32" s="8"/>
      <c r="DH32" s="8"/>
      <c r="DI32" s="8"/>
      <c r="DJ32" s="8"/>
      <c r="DK32" s="8"/>
      <c r="DL32" s="8"/>
      <c r="DM32" s="8"/>
      <c r="DN32" s="8"/>
      <c r="DO32" s="8"/>
      <c r="DP32" s="7">
        <f t="shared" si="29"/>
        <v>111.2592526137711</v>
      </c>
      <c r="DQ32" s="7">
        <f t="shared" si="13"/>
        <v>86.992848646276698</v>
      </c>
      <c r="DS32" s="8">
        <f t="shared" si="14"/>
        <v>60.34482760948876</v>
      </c>
      <c r="DT32" s="8">
        <f t="shared" si="30"/>
        <v>165.71428577822041</v>
      </c>
      <c r="DU32" s="8"/>
      <c r="DV32" s="8"/>
      <c r="DW32" s="8"/>
      <c r="DY32" s="8"/>
      <c r="DZ32" s="7">
        <f t="shared" si="15"/>
        <v>111.2592526137711</v>
      </c>
      <c r="EA32" s="7">
        <f t="shared" si="16"/>
        <v>86.992848646276698</v>
      </c>
      <c r="EB32" s="86">
        <f t="shared" si="17"/>
        <v>-1.3271820522274651</v>
      </c>
      <c r="EC32" s="7">
        <f t="shared" si="32"/>
        <v>234.65413185951536</v>
      </c>
      <c r="ED32" s="7">
        <f t="shared" si="18"/>
        <v>88.403143888845364</v>
      </c>
      <c r="EE32" s="8">
        <f t="shared" si="0"/>
        <v>117.32706592975768</v>
      </c>
      <c r="EF32" s="8">
        <f t="shared" si="19"/>
        <v>22.856108724925733</v>
      </c>
      <c r="EG32" s="8">
        <f t="shared" si="20"/>
        <v>30.334217283480982</v>
      </c>
      <c r="EH32" s="8"/>
      <c r="EI32" s="8"/>
      <c r="EK32" s="7"/>
      <c r="EL32" s="7"/>
      <c r="EM32" s="6"/>
    </row>
    <row r="33" spans="1:143" s="1" customFormat="1">
      <c r="A33" s="35"/>
      <c r="B33" s="15"/>
      <c r="C33" s="51"/>
      <c r="D33" s="23"/>
      <c r="E33" s="18"/>
      <c r="F33" s="18"/>
      <c r="G33" s="18"/>
      <c r="H33" s="18"/>
      <c r="I33" s="15"/>
      <c r="J33" s="15"/>
      <c r="K33" s="15"/>
      <c r="L33" s="15"/>
      <c r="M33" s="15"/>
      <c r="N33" s="15"/>
      <c r="O33" s="49"/>
      <c r="P33" s="12"/>
      <c r="AE33" s="35"/>
      <c r="AF33" s="12"/>
      <c r="AG33" s="12"/>
      <c r="AH33" s="12"/>
      <c r="AI33" s="12"/>
      <c r="AJ33" s="12"/>
      <c r="AK33" s="12"/>
      <c r="AL33" s="12"/>
      <c r="AM33" s="12"/>
      <c r="AN33" s="12"/>
      <c r="AO33" s="12"/>
      <c r="AP33" s="7">
        <f t="shared" si="21"/>
        <v>-79.999999999999986</v>
      </c>
      <c r="AQ33" s="6">
        <f t="shared" si="1"/>
        <v>133.88659007124087</v>
      </c>
      <c r="AR33" s="6">
        <f t="shared" si="2"/>
        <v>112.92432351390987</v>
      </c>
      <c r="AS33" s="7">
        <f t="shared" si="3"/>
        <v>-79.999999999999986</v>
      </c>
      <c r="AU33" s="7">
        <f t="shared" si="22"/>
        <v>79.399999999999963</v>
      </c>
      <c r="AV33" s="6">
        <f t="shared" si="4"/>
        <v>0.56066764621057319</v>
      </c>
      <c r="AW33" s="82">
        <f t="shared" si="5"/>
        <v>20.600000000000037</v>
      </c>
      <c r="AX33" s="6">
        <f t="shared" si="6"/>
        <v>1.4791555261077849</v>
      </c>
      <c r="BG33" s="8">
        <f t="shared" si="7"/>
        <v>5.4124986794871176E-2</v>
      </c>
      <c r="BH33" s="8">
        <f t="shared" si="23"/>
        <v>1.6544331053518408</v>
      </c>
      <c r="BI33" s="8"/>
      <c r="BJ33" s="8">
        <f t="shared" si="8"/>
        <v>0.30358837020469065</v>
      </c>
      <c r="BK33" s="8">
        <f t="shared" si="24"/>
        <v>1.6074074073956115</v>
      </c>
      <c r="BL33" s="8"/>
      <c r="BM33" s="8"/>
      <c r="BN33" s="8"/>
      <c r="BO33" s="8"/>
      <c r="BP33" s="8"/>
      <c r="BQ33" s="8"/>
      <c r="BR33" s="8"/>
      <c r="BS33" s="8"/>
      <c r="BT33" s="8"/>
      <c r="BU33" s="8"/>
      <c r="BV33" s="8">
        <f t="shared" si="9"/>
        <v>0.32975566725257693</v>
      </c>
      <c r="BW33" s="8">
        <f t="shared" si="25"/>
        <v>1.7414213562972019</v>
      </c>
      <c r="BX33" s="8"/>
      <c r="BY33" s="8">
        <f t="shared" si="10"/>
        <v>0.77849894466990577</v>
      </c>
      <c r="BZ33" s="8">
        <f t="shared" si="26"/>
        <v>1.6500000000527484</v>
      </c>
      <c r="CA33" s="8"/>
      <c r="CB33" s="8"/>
      <c r="CC33" s="8"/>
      <c r="CD33" s="8"/>
      <c r="CE33" s="8"/>
      <c r="CF33" s="8"/>
      <c r="CG33" s="8"/>
      <c r="CH33" s="8"/>
      <c r="CI33" s="8"/>
      <c r="CK33" s="8">
        <f t="shared" si="11"/>
        <v>11.612023695809258</v>
      </c>
      <c r="CL33" s="8">
        <f t="shared" si="27"/>
        <v>112.9520602759858</v>
      </c>
      <c r="CM33" s="8"/>
      <c r="CN33" s="8">
        <f t="shared" si="12"/>
        <v>52.065760087180294</v>
      </c>
      <c r="CO33" s="8">
        <f t="shared" si="28"/>
        <v>54.650205760814835</v>
      </c>
      <c r="CP33" s="8"/>
      <c r="CQ33" s="8"/>
      <c r="CR33" s="8"/>
      <c r="CS33" s="8"/>
      <c r="CT33" s="8"/>
      <c r="CU33" s="8"/>
      <c r="CV33" s="8"/>
      <c r="CW33" s="8"/>
      <c r="CX33" s="8"/>
      <c r="CY33" s="8"/>
      <c r="CZ33" s="8"/>
      <c r="DA33" s="8"/>
      <c r="DG33" s="8"/>
      <c r="DH33" s="8"/>
      <c r="DI33" s="8"/>
      <c r="DJ33" s="8"/>
      <c r="DK33" s="8"/>
      <c r="DL33" s="8"/>
      <c r="DM33" s="8"/>
      <c r="DN33" s="8"/>
      <c r="DO33" s="8"/>
      <c r="DP33" s="7">
        <f t="shared" si="29"/>
        <v>115.3799656735404</v>
      </c>
      <c r="DQ33" s="7">
        <f t="shared" si="13"/>
        <v>81.222070110245554</v>
      </c>
      <c r="DS33" s="8">
        <f t="shared" si="14"/>
        <v>58.82352943445963</v>
      </c>
      <c r="DT33" s="8">
        <f t="shared" si="30"/>
        <v>170.00000006558818</v>
      </c>
      <c r="DU33" s="8"/>
      <c r="DV33" s="8"/>
      <c r="DW33" s="8"/>
      <c r="DY33" s="8"/>
      <c r="DZ33" s="7">
        <f t="shared" si="15"/>
        <v>115.3799656735404</v>
      </c>
      <c r="EA33" s="7">
        <f t="shared" si="16"/>
        <v>81.222070110245554</v>
      </c>
      <c r="EB33" s="86">
        <f t="shared" si="17"/>
        <v>-1.4771472267580033</v>
      </c>
      <c r="EC33" s="7">
        <f t="shared" si="32"/>
        <v>251.65526642834936</v>
      </c>
      <c r="ED33" s="7">
        <f t="shared" si="18"/>
        <v>85.182865278999472</v>
      </c>
      <c r="EE33" s="8">
        <f t="shared" si="0"/>
        <v>125.82763321417468</v>
      </c>
      <c r="EF33" s="8">
        <f t="shared" si="19"/>
        <v>30.197100394540925</v>
      </c>
      <c r="EG33" s="8">
        <f t="shared" si="20"/>
        <v>44.605563103929128</v>
      </c>
      <c r="EH33" s="8"/>
      <c r="EI33" s="8"/>
      <c r="EK33" s="7"/>
      <c r="EL33" s="7"/>
      <c r="EM33" s="6"/>
    </row>
    <row r="34" spans="1:143" s="1" customFormat="1">
      <c r="A34" s="35"/>
      <c r="B34" s="15"/>
      <c r="C34" s="51"/>
      <c r="D34" s="23"/>
      <c r="E34" s="18"/>
      <c r="F34" s="18"/>
      <c r="G34" s="18"/>
      <c r="H34" s="18"/>
      <c r="I34" s="15"/>
      <c r="J34" s="15"/>
      <c r="K34" s="15"/>
      <c r="L34" s="15"/>
      <c r="M34" s="15"/>
      <c r="N34" s="15"/>
      <c r="O34" s="49"/>
      <c r="P34" s="12"/>
      <c r="AE34" s="35"/>
      <c r="AF34" s="12"/>
      <c r="AG34" s="12"/>
      <c r="AH34" s="12"/>
      <c r="AI34" s="12"/>
      <c r="AJ34" s="12"/>
      <c r="AK34" s="12"/>
      <c r="AL34" s="12"/>
      <c r="AM34" s="12"/>
      <c r="AN34" s="12"/>
      <c r="AO34" s="12"/>
      <c r="AP34" s="7">
        <f t="shared" si="21"/>
        <v>-82.857142857142847</v>
      </c>
      <c r="AQ34" s="6">
        <f t="shared" si="1"/>
        <v>135.46187094147899</v>
      </c>
      <c r="AR34" s="6">
        <f t="shared" si="2"/>
        <v>115.59724273180137</v>
      </c>
      <c r="AS34" s="7">
        <f t="shared" si="3"/>
        <v>-82.857142857142847</v>
      </c>
      <c r="AU34" s="7">
        <f t="shared" si="22"/>
        <v>82.19999999999996</v>
      </c>
      <c r="AV34" s="6">
        <f t="shared" si="4"/>
        <v>0.54786213478204626</v>
      </c>
      <c r="AW34" s="82">
        <f t="shared" si="5"/>
        <v>17.80000000000004</v>
      </c>
      <c r="AX34" s="6">
        <f t="shared" si="6"/>
        <v>1.5529694524602182</v>
      </c>
      <c r="BG34" s="8">
        <f t="shared" si="7"/>
        <v>5.1033940008017323E-2</v>
      </c>
      <c r="BH34" s="8">
        <f t="shared" si="23"/>
        <v>1.7037998045872924</v>
      </c>
      <c r="BI34" s="8"/>
      <c r="BJ34" s="8">
        <f t="shared" si="8"/>
        <v>0.29842674826927112</v>
      </c>
      <c r="BK34" s="8">
        <f t="shared" si="24"/>
        <v>1.6634920634819528</v>
      </c>
      <c r="BL34" s="8"/>
      <c r="BM34" s="8"/>
      <c r="BN34" s="8"/>
      <c r="BO34" s="8"/>
      <c r="BP34" s="8"/>
      <c r="BQ34" s="8"/>
      <c r="BR34" s="8"/>
      <c r="BS34" s="8"/>
      <c r="BT34" s="8"/>
      <c r="BU34" s="8"/>
      <c r="BV34" s="8">
        <f t="shared" si="9"/>
        <v>0.31619869270651596</v>
      </c>
      <c r="BW34" s="8">
        <f t="shared" si="25"/>
        <v>1.7783611625404585</v>
      </c>
      <c r="BX34" s="8"/>
      <c r="BY34" s="8">
        <f t="shared" si="10"/>
        <v>0.76696498935199886</v>
      </c>
      <c r="BZ34" s="8">
        <f t="shared" si="26"/>
        <v>1.7000000000452129</v>
      </c>
      <c r="CA34" s="8"/>
      <c r="CB34" s="8"/>
      <c r="CC34" s="8"/>
      <c r="CD34" s="8"/>
      <c r="CE34" s="8"/>
      <c r="CF34" s="8"/>
      <c r="CG34" s="8"/>
      <c r="CH34" s="8"/>
      <c r="CI34" s="8"/>
      <c r="CK34" s="8">
        <f t="shared" si="11"/>
        <v>11.035745095540934</v>
      </c>
      <c r="CL34" s="8">
        <f t="shared" si="27"/>
        <v>115.86367071273069</v>
      </c>
      <c r="CM34" s="8"/>
      <c r="CN34" s="8">
        <f t="shared" si="12"/>
        <v>51.266805602333264</v>
      </c>
      <c r="CO34" s="8">
        <f t="shared" si="28"/>
        <v>56.366843033069848</v>
      </c>
      <c r="CP34" s="8"/>
      <c r="CQ34" s="8"/>
      <c r="CR34" s="8"/>
      <c r="CS34" s="8"/>
      <c r="CT34" s="8"/>
      <c r="CU34" s="8"/>
      <c r="CV34" s="8"/>
      <c r="CW34" s="8"/>
      <c r="CX34" s="8"/>
      <c r="CY34" s="8"/>
      <c r="CZ34" s="8"/>
      <c r="DA34" s="8"/>
      <c r="DG34" s="8"/>
      <c r="DH34" s="8"/>
      <c r="DI34" s="8"/>
      <c r="DJ34" s="8"/>
      <c r="DK34" s="8"/>
      <c r="DL34" s="8"/>
      <c r="DM34" s="8"/>
      <c r="DN34" s="8"/>
      <c r="DO34" s="8"/>
      <c r="DP34" s="7">
        <f t="shared" si="29"/>
        <v>119.5006787333097</v>
      </c>
      <c r="DQ34" s="7">
        <f t="shared" si="13"/>
        <v>74.78595604459575</v>
      </c>
      <c r="DS34" s="8">
        <f t="shared" si="14"/>
        <v>57.37704920246474</v>
      </c>
      <c r="DT34" s="8">
        <f t="shared" si="30"/>
        <v>174.28571435295595</v>
      </c>
      <c r="DU34" s="8"/>
      <c r="DV34" s="8"/>
      <c r="DW34" s="8"/>
      <c r="DY34" s="8"/>
      <c r="DZ34" s="7">
        <f t="shared" si="15"/>
        <v>119.5006787333097</v>
      </c>
      <c r="EA34" s="7">
        <f t="shared" si="16"/>
        <v>74.78595604459575</v>
      </c>
      <c r="EB34" s="86">
        <f t="shared" si="17"/>
        <v>-1.651318014337209</v>
      </c>
      <c r="EC34" s="7">
        <f t="shared" si="32"/>
        <v>272.11957956243344</v>
      </c>
      <c r="ED34" s="7">
        <f t="shared" si="18"/>
        <v>82.394662081989793</v>
      </c>
      <c r="EE34" s="8">
        <f t="shared" si="0"/>
        <v>136.05978978121672</v>
      </c>
      <c r="EF34" s="8">
        <f t="shared" si="19"/>
        <v>37.106016651319905</v>
      </c>
      <c r="EG34" s="8">
        <f t="shared" si="20"/>
        <v>61.273833736620972</v>
      </c>
      <c r="EH34" s="8"/>
      <c r="EI34" s="8"/>
      <c r="EK34" s="7"/>
      <c r="EL34" s="7"/>
      <c r="EM34" s="6"/>
    </row>
    <row r="35" spans="1:143">
      <c r="A35" s="49"/>
      <c r="B35" s="39"/>
      <c r="C35" s="51"/>
      <c r="D35" s="23"/>
      <c r="E35" s="18"/>
      <c r="F35" s="18"/>
      <c r="G35" s="18"/>
      <c r="H35" s="18"/>
      <c r="I35" s="15"/>
      <c r="J35" s="15"/>
      <c r="K35" s="15"/>
      <c r="L35" s="15"/>
      <c r="M35" s="15"/>
      <c r="N35" s="15"/>
      <c r="O35" s="49"/>
      <c r="P35" s="11"/>
      <c r="AE35" s="49"/>
      <c r="AF35" s="11"/>
      <c r="AG35" s="11"/>
      <c r="AH35" s="11"/>
      <c r="AI35" s="11"/>
      <c r="AJ35" s="11"/>
      <c r="AK35" s="11"/>
      <c r="AL35" s="11"/>
      <c r="AM35" s="11"/>
      <c r="AN35" s="11"/>
      <c r="AO35" s="11"/>
      <c r="AP35" s="7">
        <f t="shared" si="21"/>
        <v>-85.714285714285708</v>
      </c>
      <c r="AQ35" s="6">
        <f t="shared" si="1"/>
        <v>137.0013421756004</v>
      </c>
      <c r="AR35" s="6">
        <f t="shared" si="2"/>
        <v>118.23960760991743</v>
      </c>
      <c r="AS35" s="7">
        <f t="shared" si="3"/>
        <v>-85.714285714285708</v>
      </c>
      <c r="AU35" s="7">
        <f t="shared" si="22"/>
        <v>84.999999999999957</v>
      </c>
      <c r="AV35" s="6">
        <f t="shared" si="4"/>
        <v>0.53576361132755068</v>
      </c>
      <c r="AW35" s="82">
        <f t="shared" si="5"/>
        <v>15.000000000000043</v>
      </c>
      <c r="AX35" s="6">
        <f t="shared" si="6"/>
        <v>1.6441413835790233</v>
      </c>
      <c r="BG35" s="3">
        <f t="shared" si="7"/>
        <v>4.820031741150918E-2</v>
      </c>
      <c r="BH35" s="3">
        <f t="shared" si="23"/>
        <v>1.753166503822744</v>
      </c>
      <c r="BI35" s="3"/>
      <c r="BJ35" s="3">
        <f t="shared" si="8"/>
        <v>0.29351975413362957</v>
      </c>
      <c r="BK35" s="3">
        <f t="shared" si="24"/>
        <v>1.7195767195682941</v>
      </c>
      <c r="BL35" s="3"/>
      <c r="BM35" s="3"/>
      <c r="BN35" s="3"/>
      <c r="BO35" s="3"/>
      <c r="BP35" s="3"/>
      <c r="BQ35" s="3"/>
      <c r="BR35" s="3"/>
      <c r="BS35" s="3"/>
      <c r="BT35" s="3"/>
      <c r="BU35" s="3"/>
      <c r="BV35" s="3">
        <f t="shared" si="9"/>
        <v>0.30346088620029826</v>
      </c>
      <c r="BW35" s="3">
        <f t="shared" si="25"/>
        <v>1.8153009687837152</v>
      </c>
      <c r="BX35" s="3"/>
      <c r="BY35" s="3">
        <f t="shared" si="10"/>
        <v>0.75592894651937992</v>
      </c>
      <c r="BZ35" s="3">
        <f t="shared" si="26"/>
        <v>1.7500000000376774</v>
      </c>
      <c r="CA35" s="3"/>
      <c r="CB35" s="3"/>
      <c r="CC35" s="3"/>
      <c r="CD35" s="3"/>
      <c r="CE35" s="3"/>
      <c r="CF35" s="3"/>
      <c r="CG35" s="3"/>
      <c r="CH35" s="3"/>
      <c r="CI35" s="3"/>
      <c r="CK35" s="3">
        <f t="shared" si="11"/>
        <v>10.501324848252592</v>
      </c>
      <c r="CL35" s="3">
        <f t="shared" si="27"/>
        <v>118.77528114947559</v>
      </c>
      <c r="CM35" s="3"/>
      <c r="CN35" s="3">
        <f t="shared" si="12"/>
        <v>50.503537375415149</v>
      </c>
      <c r="CO35" s="3">
        <f t="shared" si="28"/>
        <v>58.083480305324862</v>
      </c>
      <c r="CP35" s="3"/>
      <c r="CQ35" s="3"/>
      <c r="CR35" s="3"/>
      <c r="CS35" s="3"/>
      <c r="CT35" s="3"/>
      <c r="CU35" s="3"/>
      <c r="CV35" s="3"/>
      <c r="CW35" s="3"/>
      <c r="CX35" s="3"/>
      <c r="CY35" s="3"/>
      <c r="CZ35" s="3"/>
      <c r="DA35" s="3"/>
      <c r="DG35" s="3"/>
      <c r="DH35" s="3"/>
      <c r="DI35" s="3"/>
      <c r="DJ35" s="3"/>
      <c r="DK35" s="3"/>
      <c r="DL35" s="3"/>
      <c r="DM35" s="3"/>
      <c r="DN35" s="3"/>
      <c r="DO35" s="3"/>
      <c r="DP35" s="7">
        <f t="shared" si="29"/>
        <v>123.621391793079</v>
      </c>
      <c r="DQ35" s="7">
        <f t="shared" si="13"/>
        <v>67.566886467806427</v>
      </c>
      <c r="DS35" s="3">
        <f t="shared" si="14"/>
        <v>56.000000021605587</v>
      </c>
      <c r="DT35" s="3">
        <f t="shared" si="30"/>
        <v>178.57142864032372</v>
      </c>
      <c r="DU35" s="3"/>
      <c r="DV35" s="3"/>
      <c r="DW35" s="3"/>
      <c r="DY35" s="3"/>
      <c r="DZ35" s="7">
        <f t="shared" si="15"/>
        <v>123.621391793079</v>
      </c>
      <c r="EA35" s="7">
        <f t="shared" si="16"/>
        <v>67.566886467806427</v>
      </c>
      <c r="EB35" s="86">
        <f t="shared" si="17"/>
        <v>-1.8591751413363857</v>
      </c>
      <c r="EC35" s="7">
        <f t="shared" si="32"/>
        <v>297.4007050269048</v>
      </c>
      <c r="ED35" s="7">
        <f t="shared" si="18"/>
        <v>79.981895845791982</v>
      </c>
      <c r="EE35" s="3">
        <f t="shared" si="0"/>
        <v>148.7003525134524</v>
      </c>
      <c r="EF35" s="3">
        <f t="shared" si="19"/>
        <v>43.639495947287017</v>
      </c>
      <c r="EG35" s="3">
        <f t="shared" si="20"/>
        <v>81.133466045645974</v>
      </c>
      <c r="EH35" s="3"/>
      <c r="EI35" s="3"/>
      <c r="EK35" s="7"/>
      <c r="EL35" s="7"/>
      <c r="EM35" s="6"/>
    </row>
    <row r="36" spans="1:143">
      <c r="A36" s="49"/>
      <c r="B36" s="39"/>
      <c r="C36" s="51"/>
      <c r="D36" s="23"/>
      <c r="E36" s="18"/>
      <c r="F36" s="18"/>
      <c r="G36" s="18"/>
      <c r="H36" s="18"/>
      <c r="I36" s="15"/>
      <c r="J36" s="15"/>
      <c r="K36" s="15"/>
      <c r="L36" s="15"/>
      <c r="M36" s="15"/>
      <c r="N36" s="15"/>
      <c r="O36" s="49"/>
      <c r="P36" s="11"/>
      <c r="AE36" s="49"/>
      <c r="AF36" s="11"/>
      <c r="AG36" s="11"/>
      <c r="AH36" s="11"/>
      <c r="AI36" s="11"/>
      <c r="AJ36" s="11"/>
      <c r="AK36" s="11"/>
      <c r="AL36" s="11"/>
      <c r="AM36" s="11"/>
      <c r="AN36" s="11"/>
      <c r="AO36" s="11"/>
      <c r="AP36" s="7">
        <f t="shared" si="21"/>
        <v>-88.571428571428569</v>
      </c>
      <c r="AQ36" s="6">
        <f t="shared" si="1"/>
        <v>138.50697198821587</v>
      </c>
      <c r="AR36" s="6">
        <f t="shared" si="2"/>
        <v>120.85276910861853</v>
      </c>
      <c r="AS36" s="7">
        <f t="shared" si="3"/>
        <v>-88.571428571428569</v>
      </c>
      <c r="AU36" s="7">
        <f t="shared" si="22"/>
        <v>87.799999999999955</v>
      </c>
      <c r="AV36" s="6">
        <f t="shared" si="4"/>
        <v>0.52431162445676849</v>
      </c>
      <c r="AW36" s="82">
        <f t="shared" si="5"/>
        <v>12.200000000000045</v>
      </c>
      <c r="AX36" s="6">
        <f t="shared" si="6"/>
        <v>1.7613661140519321</v>
      </c>
      <c r="BG36" s="3">
        <f t="shared" si="7"/>
        <v>4.5596308190411008E-2</v>
      </c>
      <c r="BH36" s="3">
        <f t="shared" si="23"/>
        <v>1.8025332030581955</v>
      </c>
      <c r="BI36" s="3"/>
      <c r="BJ36" s="3">
        <f t="shared" si="8"/>
        <v>0.28884711845885858</v>
      </c>
      <c r="BK36" s="3">
        <f t="shared" si="24"/>
        <v>1.7756613756546353</v>
      </c>
      <c r="BL36" s="3"/>
      <c r="BM36" s="3"/>
      <c r="BN36" s="3"/>
      <c r="BO36" s="3"/>
      <c r="BP36" s="3"/>
      <c r="BQ36" s="3"/>
      <c r="BR36" s="3"/>
      <c r="BS36" s="3"/>
      <c r="BT36" s="3"/>
      <c r="BU36" s="3"/>
      <c r="BV36" s="3">
        <f t="shared" si="9"/>
        <v>0.29147755619228549</v>
      </c>
      <c r="BW36" s="3">
        <f t="shared" si="25"/>
        <v>1.8522407750269718</v>
      </c>
      <c r="BX36" s="3"/>
      <c r="BY36" s="3">
        <f t="shared" si="10"/>
        <v>0.74535599299720701</v>
      </c>
      <c r="BZ36" s="3">
        <f t="shared" si="26"/>
        <v>1.8000000000301419</v>
      </c>
      <c r="CA36" s="3"/>
      <c r="CB36" s="3"/>
      <c r="CC36" s="3"/>
      <c r="CD36" s="3"/>
      <c r="CE36" s="3"/>
      <c r="CF36" s="3"/>
      <c r="CG36" s="3"/>
      <c r="CH36" s="3"/>
      <c r="CI36" s="3"/>
      <c r="CK36" s="3">
        <f t="shared" si="11"/>
        <v>10.004805093191971</v>
      </c>
      <c r="CL36" s="3">
        <f t="shared" si="27"/>
        <v>121.68689158622048</v>
      </c>
      <c r="CM36" s="3"/>
      <c r="CN36" s="3">
        <f t="shared" si="12"/>
        <v>49.773375520696369</v>
      </c>
      <c r="CO36" s="3">
        <f t="shared" si="28"/>
        <v>59.800117577579876</v>
      </c>
      <c r="CP36" s="3"/>
      <c r="CQ36" s="3"/>
      <c r="CR36" s="3"/>
      <c r="CS36" s="3"/>
      <c r="CT36" s="3"/>
      <c r="CU36" s="3"/>
      <c r="CV36" s="3"/>
      <c r="CW36" s="3"/>
      <c r="CX36" s="3"/>
      <c r="CY36" s="3"/>
      <c r="CZ36" s="3"/>
      <c r="DA36" s="3"/>
      <c r="DG36" s="3"/>
      <c r="DH36" s="3"/>
      <c r="DI36" s="3"/>
      <c r="DJ36" s="3"/>
      <c r="DK36" s="3"/>
      <c r="DL36" s="3"/>
      <c r="DM36" s="3"/>
      <c r="DN36" s="3"/>
      <c r="DO36" s="3"/>
      <c r="DP36" s="7">
        <f t="shared" si="29"/>
        <v>127.7421048528483</v>
      </c>
      <c r="DQ36" s="7">
        <f t="shared" si="13"/>
        <v>59.395258174556339</v>
      </c>
      <c r="DS36" s="3">
        <f t="shared" si="14"/>
        <v>54.68750002109919</v>
      </c>
      <c r="DT36" s="3">
        <f t="shared" si="30"/>
        <v>182.85714292769148</v>
      </c>
      <c r="DU36" s="3"/>
      <c r="DV36" s="3"/>
      <c r="DW36" s="3"/>
      <c r="DY36" s="3"/>
      <c r="DZ36" s="7">
        <f t="shared" si="15"/>
        <v>127.7421048528483</v>
      </c>
      <c r="EA36" s="7">
        <f t="shared" si="16"/>
        <v>59.395258174556339</v>
      </c>
      <c r="EB36" s="86">
        <f t="shared" si="17"/>
        <v>-2.1173480255797696</v>
      </c>
      <c r="EC36" s="7">
        <f t="shared" si="32"/>
        <v>329.86975166813858</v>
      </c>
      <c r="ED36" s="7">
        <f t="shared" si="18"/>
        <v>77.896913422585328</v>
      </c>
      <c r="EE36" s="3">
        <f t="shared" si="0"/>
        <v>164.93487583406929</v>
      </c>
      <c r="EF36" s="3">
        <f t="shared" si="19"/>
        <v>49.845191430262972</v>
      </c>
      <c r="EG36" s="3">
        <f t="shared" si="20"/>
        <v>105.53961765951294</v>
      </c>
      <c r="EH36" s="3"/>
      <c r="EI36" s="3"/>
      <c r="EK36" s="7"/>
      <c r="EL36" s="7"/>
      <c r="EM36" s="6"/>
    </row>
    <row r="37" spans="1:143">
      <c r="A37" s="49"/>
      <c r="B37" s="39"/>
      <c r="C37" s="51"/>
      <c r="D37" s="23"/>
      <c r="E37" s="60"/>
      <c r="F37" s="18"/>
      <c r="G37" s="18"/>
      <c r="H37" s="20"/>
      <c r="I37" s="39"/>
      <c r="J37" s="39"/>
      <c r="K37" s="39"/>
      <c r="L37" s="39"/>
      <c r="M37" s="39"/>
      <c r="N37" s="39"/>
      <c r="O37" s="49"/>
      <c r="P37" s="11"/>
      <c r="AE37" s="49"/>
      <c r="AP37" s="7">
        <f t="shared" si="21"/>
        <v>-91.428571428571431</v>
      </c>
      <c r="AQ37" s="6">
        <f t="shared" si="1"/>
        <v>139.98056101358802</v>
      </c>
      <c r="AR37" s="6">
        <f t="shared" si="2"/>
        <v>123.43797699668406</v>
      </c>
      <c r="AS37" s="7">
        <f t="shared" si="3"/>
        <v>-91.428571428571431</v>
      </c>
      <c r="AU37" s="7">
        <f t="shared" si="22"/>
        <v>90.599999999999952</v>
      </c>
      <c r="AV37" s="6">
        <f t="shared" si="4"/>
        <v>0.51345260942945303</v>
      </c>
      <c r="AW37" s="82">
        <f t="shared" si="5"/>
        <v>9.4000000000000483</v>
      </c>
      <c r="AX37" s="6">
        <f t="shared" si="6"/>
        <v>1.9212931275564038</v>
      </c>
      <c r="BG37" s="3">
        <f t="shared" si="7"/>
        <v>4.3197758226747242E-2</v>
      </c>
      <c r="BH37" s="3">
        <f t="shared" si="23"/>
        <v>1.8518999022936471</v>
      </c>
      <c r="BI37" s="3"/>
      <c r="BJ37" s="3">
        <f t="shared" si="8"/>
        <v>0.28439076120768947</v>
      </c>
      <c r="BK37" s="3">
        <f t="shared" si="24"/>
        <v>1.8317460317409766</v>
      </c>
      <c r="BL37" s="3"/>
      <c r="BM37" s="3"/>
      <c r="BN37" s="3"/>
      <c r="BO37" s="3"/>
      <c r="BP37" s="3"/>
      <c r="BQ37" s="3"/>
      <c r="BR37" s="3"/>
      <c r="BS37" s="3"/>
      <c r="BT37" s="3"/>
      <c r="BU37" s="3"/>
      <c r="BV37" s="3">
        <f t="shared" si="9"/>
        <v>0.28019027335195645</v>
      </c>
      <c r="BW37" s="3">
        <f t="shared" si="25"/>
        <v>1.8891805812702285</v>
      </c>
      <c r="BX37" s="3"/>
      <c r="BY37" s="3">
        <f t="shared" si="10"/>
        <v>0.73521462258749326</v>
      </c>
      <c r="BZ37" s="3">
        <f t="shared" si="26"/>
        <v>1.8500000000226065</v>
      </c>
      <c r="CA37" s="3"/>
      <c r="CB37" s="3"/>
      <c r="CC37" s="3"/>
      <c r="CD37" s="3"/>
      <c r="CE37" s="3"/>
      <c r="CF37" s="3"/>
      <c r="CG37" s="3"/>
      <c r="CH37" s="3"/>
      <c r="CI37" s="3"/>
      <c r="CK37" s="3">
        <f t="shared" si="11"/>
        <v>9.5426849347288893</v>
      </c>
      <c r="CL37" s="3">
        <f t="shared" si="27"/>
        <v>124.59850202296538</v>
      </c>
      <c r="CM37" s="3"/>
      <c r="CN37" s="3">
        <f t="shared" si="12"/>
        <v>49.073993934981416</v>
      </c>
      <c r="CO37" s="3">
        <f t="shared" si="28"/>
        <v>61.516754849834889</v>
      </c>
      <c r="CP37" s="3"/>
      <c r="CQ37" s="3"/>
      <c r="CR37" s="3"/>
      <c r="CS37" s="3"/>
      <c r="CT37" s="3"/>
      <c r="CU37" s="3"/>
      <c r="CV37" s="3"/>
      <c r="CW37" s="3"/>
      <c r="CX37" s="3"/>
      <c r="CY37" s="3"/>
      <c r="CZ37" s="3"/>
      <c r="DA37" s="3"/>
      <c r="DG37" s="3"/>
      <c r="DH37" s="3"/>
      <c r="DI37" s="3"/>
      <c r="DJ37" s="3"/>
      <c r="DK37" s="3"/>
      <c r="DL37" s="3"/>
      <c r="DM37" s="3"/>
      <c r="DN37" s="3"/>
      <c r="DO37" s="3"/>
      <c r="DP37" s="7">
        <f t="shared" si="29"/>
        <v>131.8628179126176</v>
      </c>
      <c r="DQ37" s="7">
        <f t="shared" si="13"/>
        <v>50.00417440621878</v>
      </c>
      <c r="DS37" s="3">
        <f t="shared" si="14"/>
        <v>53.435114524432805</v>
      </c>
      <c r="DT37" s="3">
        <f t="shared" si="30"/>
        <v>187.14285721505925</v>
      </c>
      <c r="DU37" s="3"/>
      <c r="DV37" s="3"/>
      <c r="DW37" s="3"/>
      <c r="DY37" s="3"/>
      <c r="DZ37" s="7">
        <f t="shared" si="15"/>
        <v>131.8628179126176</v>
      </c>
      <c r="EA37" s="7">
        <f t="shared" si="16"/>
        <v>50.00417440621878</v>
      </c>
      <c r="EB37" s="86">
        <f t="shared" si="17"/>
        <v>-2.4589040021468822</v>
      </c>
      <c r="EC37" s="7">
        <f t="shared" si="32"/>
        <v>374.24218510591982</v>
      </c>
      <c r="ED37" s="7">
        <f t="shared" si="18"/>
        <v>76.099389154510902</v>
      </c>
      <c r="EE37" s="3">
        <f t="shared" si="0"/>
        <v>187.12109255295991</v>
      </c>
      <c r="EF37" s="3">
        <f t="shared" si="19"/>
        <v>55.763428758106699</v>
      </c>
      <c r="EG37" s="3">
        <f t="shared" si="20"/>
        <v>137.11691814674111</v>
      </c>
      <c r="EH37" s="3"/>
      <c r="EI37" s="3"/>
      <c r="EK37" s="7"/>
      <c r="EL37" s="7"/>
      <c r="EM37" s="6"/>
    </row>
    <row r="38" spans="1:143">
      <c r="A38" s="49"/>
      <c r="B38" s="39"/>
      <c r="C38" s="51"/>
      <c r="D38" s="23"/>
      <c r="E38" s="18"/>
      <c r="F38" s="18"/>
      <c r="G38" s="18"/>
      <c r="H38" s="18"/>
      <c r="I38" s="15"/>
      <c r="J38" s="15"/>
      <c r="K38" s="15"/>
      <c r="L38" s="15"/>
      <c r="M38" s="15"/>
      <c r="N38" s="15"/>
      <c r="O38" s="49"/>
      <c r="P38" s="11"/>
      <c r="AE38" s="49"/>
      <c r="AP38" s="7">
        <f t="shared" si="21"/>
        <v>-94.285714285714292</v>
      </c>
      <c r="AQ38" s="6">
        <f t="shared" si="1"/>
        <v>141.42376131960467</v>
      </c>
      <c r="AR38" s="6">
        <f t="shared" si="2"/>
        <v>125.99639034393462</v>
      </c>
      <c r="AS38" s="7">
        <f t="shared" si="3"/>
        <v>-94.285714285714292</v>
      </c>
      <c r="AU38" s="7">
        <f t="shared" si="22"/>
        <v>93.399999999999949</v>
      </c>
      <c r="AV38" s="6">
        <f t="shared" si="4"/>
        <v>0.50313891972550051</v>
      </c>
      <c r="AW38" s="82">
        <f t="shared" si="5"/>
        <v>6.6000000000000512</v>
      </c>
      <c r="AX38" s="6">
        <f t="shared" si="6"/>
        <v>2.1616643916774763</v>
      </c>
      <c r="BG38" s="3">
        <f t="shared" si="7"/>
        <v>4.0983607954000578E-2</v>
      </c>
      <c r="BH38" s="3">
        <f t="shared" si="23"/>
        <v>1.9012666015290987</v>
      </c>
      <c r="BI38" s="3"/>
      <c r="BJ38" s="3">
        <f t="shared" si="8"/>
        <v>0.28013449670526935</v>
      </c>
      <c r="BK38" s="3">
        <f t="shared" si="24"/>
        <v>1.8878306878273179</v>
      </c>
      <c r="BL38" s="3"/>
      <c r="BM38" s="3"/>
      <c r="BN38" s="3"/>
      <c r="BO38" s="3"/>
      <c r="BP38" s="3"/>
      <c r="BQ38" s="3"/>
      <c r="BR38" s="3"/>
      <c r="BS38" s="3"/>
      <c r="BT38" s="3"/>
      <c r="BU38" s="3"/>
      <c r="BV38" s="3">
        <f t="shared" si="9"/>
        <v>0.26954615697042611</v>
      </c>
      <c r="BW38" s="3">
        <f t="shared" si="25"/>
        <v>1.9261203875134851</v>
      </c>
      <c r="BX38" s="3"/>
      <c r="BY38" s="3">
        <f t="shared" si="10"/>
        <v>0.72547625060016441</v>
      </c>
      <c r="BZ38" s="3">
        <f t="shared" si="26"/>
        <v>1.900000000015071</v>
      </c>
      <c r="CA38" s="3"/>
      <c r="CB38" s="3"/>
      <c r="CC38" s="3"/>
      <c r="CD38" s="3"/>
      <c r="CE38" s="3"/>
      <c r="CF38" s="3"/>
      <c r="CG38" s="3"/>
      <c r="CH38" s="3"/>
      <c r="CI38" s="3"/>
      <c r="CK38" s="3">
        <f t="shared" si="11"/>
        <v>9.1118585618346035</v>
      </c>
      <c r="CL38" s="3">
        <f t="shared" si="27"/>
        <v>127.51011245971027</v>
      </c>
      <c r="CM38" s="3"/>
      <c r="CN38" s="3">
        <f t="shared" si="12"/>
        <v>48.403289076866045</v>
      </c>
      <c r="CO38" s="3">
        <f t="shared" si="28"/>
        <v>63.233392122089903</v>
      </c>
      <c r="CP38" s="3"/>
      <c r="CQ38" s="3"/>
      <c r="CR38" s="3"/>
      <c r="CS38" s="3"/>
      <c r="CT38" s="3"/>
      <c r="CU38" s="3"/>
      <c r="CV38" s="3"/>
      <c r="CW38" s="3"/>
      <c r="CX38" s="3"/>
      <c r="CY38" s="3"/>
      <c r="CZ38" s="3"/>
      <c r="DA38" s="3"/>
      <c r="DG38" s="3"/>
      <c r="DH38" s="3"/>
      <c r="DI38" s="3"/>
      <c r="DJ38" s="3"/>
      <c r="DK38" s="3"/>
      <c r="DL38" s="3"/>
      <c r="DM38" s="3"/>
      <c r="DN38" s="3"/>
      <c r="DO38" s="3"/>
      <c r="DP38" s="7">
        <f t="shared" si="29"/>
        <v>135.98353097238689</v>
      </c>
      <c r="DQ38" s="7">
        <f t="shared" si="13"/>
        <v>38.911766554991594</v>
      </c>
      <c r="DS38" s="3">
        <f t="shared" si="14"/>
        <v>52.238805990303703</v>
      </c>
      <c r="DT38" s="3">
        <f t="shared" si="30"/>
        <v>191.42857150242702</v>
      </c>
      <c r="DU38" s="3"/>
      <c r="DV38" s="3"/>
      <c r="DW38" s="3"/>
      <c r="DY38" s="3"/>
      <c r="DZ38" s="7">
        <f t="shared" si="15"/>
        <v>135.98353097238689</v>
      </c>
      <c r="EA38" s="7">
        <f t="shared" si="16"/>
        <v>38.911766554991594</v>
      </c>
      <c r="EB38" s="86">
        <f t="shared" si="17"/>
        <v>-2.9643682538473817</v>
      </c>
      <c r="EC38" s="7">
        <f t="shared" si="32"/>
        <v>442.01702881560743</v>
      </c>
      <c r="ED38" s="7">
        <f t="shared" si="18"/>
        <v>74.555013237968026</v>
      </c>
      <c r="EE38" s="3">
        <f t="shared" si="0"/>
        <v>221.00851440780372</v>
      </c>
      <c r="EF38" s="3">
        <f t="shared" si="19"/>
        <v>61.428517734418861</v>
      </c>
      <c r="EG38" s="3">
        <f t="shared" si="20"/>
        <v>182.09674785281211</v>
      </c>
      <c r="EH38" s="3"/>
      <c r="EI38" s="3"/>
      <c r="EK38" s="7"/>
      <c r="EL38" s="7"/>
      <c r="EM38" s="6"/>
    </row>
    <row r="39" spans="1:143">
      <c r="A39" s="49"/>
      <c r="B39" s="39"/>
      <c r="C39" s="51"/>
      <c r="D39" s="23"/>
      <c r="E39" s="18"/>
      <c r="F39" s="18"/>
      <c r="G39" s="18"/>
      <c r="H39" s="18"/>
      <c r="I39" s="18"/>
      <c r="J39" s="18"/>
      <c r="K39" s="18"/>
      <c r="L39" s="18"/>
      <c r="M39" s="18"/>
      <c r="N39" s="18"/>
      <c r="O39" s="49"/>
      <c r="P39" s="11"/>
      <c r="AE39" s="49"/>
      <c r="AP39" s="7">
        <f t="shared" si="21"/>
        <v>-97.142857142857153</v>
      </c>
      <c r="AQ39" s="6">
        <f t="shared" si="1"/>
        <v>142.83809275816839</v>
      </c>
      <c r="AR39" s="6">
        <f t="shared" si="2"/>
        <v>128.52908664196849</v>
      </c>
      <c r="AS39" s="7">
        <f t="shared" si="3"/>
        <v>-97.142857142857153</v>
      </c>
      <c r="AU39" s="7">
        <f t="shared" si="22"/>
        <v>96.199999999999946</v>
      </c>
      <c r="AV39" s="6">
        <f t="shared" si="4"/>
        <v>0.49332801914862312</v>
      </c>
      <c r="AW39" s="82">
        <f t="shared" si="5"/>
        <v>3.800000000000054</v>
      </c>
      <c r="AX39" s="6">
        <f t="shared" si="6"/>
        <v>2.5984142040342229</v>
      </c>
      <c r="BG39" s="3">
        <f t="shared" si="7"/>
        <v>3.8935428509810299E-2</v>
      </c>
      <c r="BH39" s="3">
        <f t="shared" si="23"/>
        <v>1.9506333007645502</v>
      </c>
      <c r="BI39" s="3"/>
      <c r="BJ39" s="3">
        <f t="shared" si="8"/>
        <v>0.27606378585345193</v>
      </c>
      <c r="BK39" s="3">
        <f t="shared" si="24"/>
        <v>1.9439153439136592</v>
      </c>
      <c r="BL39" s="3"/>
      <c r="BM39" s="3"/>
      <c r="BN39" s="3"/>
      <c r="BO39" s="3"/>
      <c r="BP39" s="3"/>
      <c r="BQ39" s="3"/>
      <c r="BR39" s="3"/>
      <c r="BS39" s="3"/>
      <c r="BT39" s="3"/>
      <c r="BU39" s="3"/>
      <c r="BV39" s="3">
        <f t="shared" si="9"/>
        <v>0.25949725446731831</v>
      </c>
      <c r="BW39" s="3">
        <f t="shared" si="25"/>
        <v>1.9630601937567418</v>
      </c>
      <c r="BX39" s="3"/>
      <c r="BY39" s="3">
        <f t="shared" si="10"/>
        <v>0.71611487452611233</v>
      </c>
      <c r="BZ39" s="3">
        <f t="shared" si="26"/>
        <v>1.9500000000075355</v>
      </c>
      <c r="CA39" s="3"/>
      <c r="CB39" s="3"/>
      <c r="CC39" s="3"/>
      <c r="CD39" s="3"/>
      <c r="CE39" s="3"/>
      <c r="CF39" s="3"/>
      <c r="CG39" s="3"/>
      <c r="CH39" s="3"/>
      <c r="CI39" s="3"/>
      <c r="CK39" s="3">
        <f t="shared" si="11"/>
        <v>8.709562927635762</v>
      </c>
      <c r="CL39" s="3">
        <f t="shared" si="27"/>
        <v>130.42172289645515</v>
      </c>
      <c r="CM39" s="3"/>
      <c r="CN39" s="3">
        <f t="shared" si="12"/>
        <v>47.759353315553646</v>
      </c>
      <c r="CO39" s="3">
        <f t="shared" si="28"/>
        <v>64.950029394344924</v>
      </c>
      <c r="CP39" s="3"/>
      <c r="CQ39" s="3"/>
      <c r="CR39" s="3"/>
      <c r="CS39" s="3"/>
      <c r="CT39" s="3"/>
      <c r="CU39" s="3"/>
      <c r="CV39" s="3"/>
      <c r="CW39" s="3"/>
      <c r="CX39" s="3"/>
      <c r="CY39" s="3"/>
      <c r="CZ39" s="3"/>
      <c r="DA39" s="3"/>
      <c r="DG39" s="3"/>
      <c r="DH39" s="3"/>
      <c r="DI39" s="3"/>
      <c r="DJ39" s="3"/>
      <c r="DK39" s="3"/>
      <c r="DL39" s="3"/>
      <c r="DM39" s="3"/>
      <c r="DN39" s="3"/>
      <c r="DO39" s="3"/>
      <c r="DP39" s="7">
        <f t="shared" si="29"/>
        <v>140.10424403215617</v>
      </c>
      <c r="DQ39" s="7">
        <f t="shared" si="13"/>
        <v>24.991058486889791</v>
      </c>
      <c r="DS39" s="3">
        <f t="shared" si="14"/>
        <v>51.094890530662028</v>
      </c>
      <c r="DT39" s="3">
        <f t="shared" si="30"/>
        <v>195.71428578979479</v>
      </c>
      <c r="DU39" s="3"/>
      <c r="DV39" s="3"/>
      <c r="DW39" s="3"/>
      <c r="DY39" s="3"/>
      <c r="DZ39" s="7">
        <f t="shared" si="15"/>
        <v>140.10424403215617</v>
      </c>
      <c r="EA39" s="7">
        <f t="shared" si="16"/>
        <v>24.991058486889791</v>
      </c>
      <c r="EB39" s="86">
        <f t="shared" si="17"/>
        <v>-3.9265420830635929</v>
      </c>
      <c r="EC39" s="7">
        <f t="shared" si="32"/>
        <v>575.11626869496217</v>
      </c>
      <c r="ED39" s="7">
        <f t="shared" si="18"/>
        <v>73.234446050587223</v>
      </c>
      <c r="EE39" s="3">
        <f t="shared" si="0"/>
        <v>287.55813434748109</v>
      </c>
      <c r="EF39" s="3">
        <f t="shared" si="19"/>
        <v>66.869797981568951</v>
      </c>
      <c r="EG39" s="3">
        <f t="shared" si="20"/>
        <v>262.56707586059127</v>
      </c>
      <c r="EH39" s="3"/>
      <c r="EI39" s="3"/>
      <c r="EK39" s="7"/>
      <c r="EL39" s="7"/>
      <c r="EM39" s="6"/>
    </row>
    <row r="40" spans="1:143">
      <c r="A40" s="49"/>
      <c r="B40" s="39"/>
      <c r="C40" s="51"/>
      <c r="D40" s="21"/>
      <c r="E40" s="19"/>
      <c r="F40" s="19"/>
      <c r="G40" s="19"/>
      <c r="H40" s="19"/>
      <c r="I40" s="19"/>
      <c r="J40" s="19"/>
      <c r="K40" s="19"/>
      <c r="L40" s="19"/>
      <c r="M40" s="19"/>
      <c r="N40" s="19"/>
      <c r="O40" s="49"/>
      <c r="P40" s="11"/>
      <c r="AE40" s="49"/>
      <c r="AP40" s="83">
        <f>-L5</f>
        <v>-100</v>
      </c>
      <c r="AQ40" s="6">
        <f t="shared" si="1"/>
        <v>144.22495709192543</v>
      </c>
      <c r="AR40" s="6">
        <f t="shared" si="2"/>
        <v>131.03706976733503</v>
      </c>
      <c r="AS40" s="85">
        <f>-L5</f>
        <v>-100</v>
      </c>
      <c r="AU40" s="83">
        <f>L5-1</f>
        <v>99</v>
      </c>
      <c r="AV40" s="6">
        <f t="shared" si="4"/>
        <v>0.48398180404550728</v>
      </c>
      <c r="AW40" s="82">
        <f t="shared" si="5"/>
        <v>1</v>
      </c>
      <c r="AX40" s="6">
        <f t="shared" si="6"/>
        <v>4.0548013317229756</v>
      </c>
      <c r="BG40" s="3">
        <f t="shared" si="7"/>
        <v>3.7037037022377817E-2</v>
      </c>
      <c r="BH40" s="9">
        <v>2</v>
      </c>
      <c r="BJ40" s="3">
        <f t="shared" si="8"/>
        <v>0.27216552684062245</v>
      </c>
      <c r="BK40" s="10">
        <v>2</v>
      </c>
      <c r="BV40" s="3">
        <f t="shared" si="9"/>
        <v>0.25000000036771408</v>
      </c>
      <c r="BW40" s="2">
        <v>2</v>
      </c>
      <c r="BY40" s="3">
        <f t="shared" si="10"/>
        <v>0.707106781669814</v>
      </c>
      <c r="BZ40" s="2">
        <v>2</v>
      </c>
      <c r="CK40" s="3">
        <f t="shared" si="11"/>
        <v>8.3333333376025838</v>
      </c>
      <c r="CL40" s="3">
        <f>$E$4*2</f>
        <v>133.33333333319999</v>
      </c>
      <c r="CN40" s="3">
        <f t="shared" si="12"/>
        <v>47.140452079281118</v>
      </c>
      <c r="CO40" s="3">
        <f>$F$4*2</f>
        <v>66.666666666599994</v>
      </c>
      <c r="DG40" s="3"/>
      <c r="DH40" s="3"/>
      <c r="DI40" s="3"/>
      <c r="DJ40" s="3"/>
      <c r="DK40" s="3"/>
      <c r="DL40" s="3"/>
      <c r="DM40" s="3"/>
      <c r="DN40" s="3"/>
      <c r="DO40" s="3"/>
      <c r="DP40" s="3">
        <f>L18*E4^L15*L5^L16</f>
        <v>144.22495709192543</v>
      </c>
      <c r="DQ40" s="3">
        <v>0</v>
      </c>
      <c r="DS40" s="3">
        <f t="shared" si="14"/>
        <v>50.000000019290674</v>
      </c>
      <c r="DT40" s="3">
        <f>$E$15</f>
        <v>200.00000007716267</v>
      </c>
      <c r="DY40" s="3"/>
      <c r="DZ40" s="7">
        <f>DP40-0.1</f>
        <v>144.12495709192544</v>
      </c>
      <c r="EA40" s="7">
        <f t="shared" si="16"/>
        <v>0</v>
      </c>
      <c r="EB40" s="86">
        <f t="shared" si="17"/>
        <v>-14.218531211789891</v>
      </c>
      <c r="EC40" s="7">
        <f t="shared" si="32"/>
        <v>2049.2452008094206</v>
      </c>
      <c r="ED40" s="7">
        <f t="shared" si="18"/>
        <v>72.062478545962719</v>
      </c>
      <c r="EE40" s="3">
        <f t="shared" si="0"/>
        <v>1024.6226004047103</v>
      </c>
      <c r="EF40" s="3">
        <f t="shared" si="19"/>
        <v>72.062478545962719</v>
      </c>
      <c r="EG40" s="3">
        <f t="shared" si="20"/>
        <v>1024.6226004047103</v>
      </c>
      <c r="EH40" s="3"/>
      <c r="EI40" s="3"/>
      <c r="EK40" s="7"/>
      <c r="EL40" s="7"/>
      <c r="EM40" s="6"/>
    </row>
    <row r="41" spans="1:143">
      <c r="A41" s="49"/>
      <c r="B41" s="39"/>
      <c r="C41" s="51"/>
      <c r="D41" s="23"/>
      <c r="E41" s="18"/>
      <c r="F41" s="18"/>
      <c r="G41" s="18"/>
      <c r="H41" s="18"/>
      <c r="I41" s="18"/>
      <c r="J41" s="18"/>
      <c r="K41" s="18"/>
      <c r="L41" s="18"/>
      <c r="M41" s="18"/>
      <c r="N41" s="18"/>
      <c r="O41" s="49"/>
      <c r="P41" s="11"/>
      <c r="AE41" s="49"/>
    </row>
    <row r="42" spans="1:143">
      <c r="A42" s="49"/>
      <c r="B42" s="39"/>
      <c r="C42" s="51"/>
      <c r="D42" s="39"/>
      <c r="E42" s="39"/>
      <c r="F42" s="39"/>
      <c r="G42" s="39"/>
      <c r="H42" s="39"/>
      <c r="I42" s="39"/>
      <c r="J42" s="39"/>
      <c r="K42" s="39"/>
      <c r="L42" s="39"/>
      <c r="M42" s="39"/>
      <c r="N42" s="39"/>
      <c r="O42" s="49"/>
      <c r="P42" s="11"/>
      <c r="AE42" s="49"/>
    </row>
    <row r="43" spans="1:143">
      <c r="A43" s="49"/>
      <c r="B43" s="39"/>
      <c r="C43" s="51"/>
      <c r="D43" s="39"/>
      <c r="E43" s="39"/>
      <c r="F43" s="39"/>
      <c r="G43" s="39"/>
      <c r="H43" s="39"/>
      <c r="I43" s="39"/>
      <c r="J43" s="39"/>
      <c r="K43" s="39"/>
      <c r="L43" s="39"/>
      <c r="M43" s="39"/>
      <c r="N43" s="39"/>
      <c r="O43" s="49"/>
      <c r="P43" s="11"/>
      <c r="AE43" s="49"/>
    </row>
    <row r="44" spans="1:143">
      <c r="A44" s="49"/>
      <c r="B44" s="39"/>
      <c r="C44" s="51"/>
      <c r="D44" s="39"/>
      <c r="E44" s="39"/>
      <c r="F44" s="39"/>
      <c r="G44" s="39"/>
      <c r="H44" s="39"/>
      <c r="I44" s="39"/>
      <c r="J44" s="39"/>
      <c r="K44" s="39"/>
      <c r="L44" s="39"/>
      <c r="M44" s="39"/>
      <c r="N44" s="39"/>
      <c r="O44" s="49"/>
      <c r="P44" s="11"/>
      <c r="AE44" s="49"/>
    </row>
    <row r="45" spans="1:143">
      <c r="A45" s="49"/>
      <c r="B45" s="39"/>
      <c r="C45" s="51"/>
      <c r="D45" s="39"/>
      <c r="E45" s="39"/>
      <c r="F45" s="39"/>
      <c r="G45" s="39"/>
      <c r="H45" s="39"/>
      <c r="I45" s="39"/>
      <c r="J45" s="39"/>
      <c r="K45" s="39"/>
      <c r="L45" s="39"/>
      <c r="M45" s="39"/>
      <c r="N45" s="39"/>
      <c r="O45" s="49"/>
      <c r="P45" s="11"/>
      <c r="AE45" s="49"/>
    </row>
    <row r="46" spans="1:143">
      <c r="A46" s="49"/>
      <c r="B46" s="39"/>
      <c r="C46" s="51"/>
      <c r="D46" s="39"/>
      <c r="E46" s="39"/>
      <c r="F46" s="39"/>
      <c r="G46" s="39"/>
      <c r="H46" s="39"/>
      <c r="I46" s="39"/>
      <c r="J46" s="39"/>
      <c r="K46" s="39"/>
      <c r="L46" s="39"/>
      <c r="M46" s="39"/>
      <c r="N46" s="39"/>
      <c r="O46" s="49"/>
      <c r="P46" s="11"/>
      <c r="AE46" s="49"/>
    </row>
    <row r="47" spans="1:143">
      <c r="A47" s="49"/>
      <c r="B47" s="39"/>
      <c r="C47" s="51"/>
      <c r="D47" s="39"/>
      <c r="E47" s="39"/>
      <c r="F47" s="39"/>
      <c r="G47" s="39"/>
      <c r="H47" s="39"/>
      <c r="I47" s="39"/>
      <c r="J47" s="39"/>
      <c r="K47" s="39"/>
      <c r="L47" s="39"/>
      <c r="M47" s="39"/>
      <c r="N47" s="39"/>
      <c r="O47" s="49"/>
      <c r="P47" s="11"/>
      <c r="AE47" s="49"/>
    </row>
    <row r="48" spans="1:143">
      <c r="A48" s="49"/>
      <c r="B48" s="39"/>
      <c r="C48" s="51"/>
      <c r="D48" s="39"/>
      <c r="E48" s="39"/>
      <c r="F48" s="39"/>
      <c r="G48" s="39"/>
      <c r="H48" s="39"/>
      <c r="I48" s="39"/>
      <c r="J48" s="39"/>
      <c r="K48" s="39"/>
      <c r="L48" s="39"/>
      <c r="M48" s="39"/>
      <c r="N48" s="39"/>
      <c r="O48" s="49"/>
      <c r="P48" s="11"/>
      <c r="AE48" s="49"/>
    </row>
    <row r="49" spans="1:31">
      <c r="A49" s="49"/>
      <c r="B49" s="39"/>
      <c r="C49" s="51"/>
      <c r="D49" s="39"/>
      <c r="E49" s="39"/>
      <c r="F49" s="39"/>
      <c r="G49" s="39"/>
      <c r="H49" s="39"/>
      <c r="I49" s="39"/>
      <c r="J49" s="39"/>
      <c r="K49" s="39"/>
      <c r="L49" s="39"/>
      <c r="M49" s="39"/>
      <c r="N49" s="39"/>
      <c r="O49" s="49"/>
      <c r="P49" s="11"/>
      <c r="AE49" s="49"/>
    </row>
    <row r="50" spans="1:31">
      <c r="A50" s="49"/>
      <c r="B50" s="39"/>
      <c r="C50" s="51"/>
      <c r="D50" s="39"/>
      <c r="E50" s="39"/>
      <c r="F50" s="39"/>
      <c r="G50" s="39"/>
      <c r="H50" s="39"/>
      <c r="I50" s="39"/>
      <c r="J50" s="39"/>
      <c r="K50" s="39"/>
      <c r="L50" s="39"/>
      <c r="M50" s="39"/>
      <c r="N50" s="39"/>
      <c r="O50" s="49"/>
      <c r="P50" s="11"/>
      <c r="AE50" s="49"/>
    </row>
    <row r="51" spans="1:31">
      <c r="A51" s="49"/>
      <c r="B51" s="39"/>
      <c r="C51" s="51"/>
      <c r="D51" s="39"/>
      <c r="E51" s="39"/>
      <c r="F51" s="39"/>
      <c r="G51" s="39"/>
      <c r="H51" s="39"/>
      <c r="I51" s="39"/>
      <c r="J51" s="39"/>
      <c r="K51" s="39"/>
      <c r="L51" s="39"/>
      <c r="M51" s="39"/>
      <c r="N51" s="39"/>
      <c r="O51" s="49"/>
      <c r="P51" s="11"/>
      <c r="AE51" s="49"/>
    </row>
    <row r="52" spans="1:31">
      <c r="A52" s="49"/>
      <c r="B52" s="39"/>
      <c r="C52" s="51"/>
      <c r="D52" s="39"/>
      <c r="E52" s="39"/>
      <c r="F52" s="39"/>
      <c r="G52" s="39"/>
      <c r="H52" s="39"/>
      <c r="I52" s="39"/>
      <c r="J52" s="39"/>
      <c r="K52" s="39"/>
      <c r="L52" s="39"/>
      <c r="M52" s="39"/>
      <c r="N52" s="39"/>
      <c r="O52" s="49"/>
      <c r="P52" s="11"/>
      <c r="AE52" s="49"/>
    </row>
    <row r="53" spans="1:31">
      <c r="A53" s="49"/>
      <c r="B53" s="39"/>
      <c r="C53" s="51"/>
      <c r="D53" s="39"/>
      <c r="E53" s="39"/>
      <c r="F53" s="39"/>
      <c r="G53" s="39"/>
      <c r="H53" s="39"/>
      <c r="I53" s="39"/>
      <c r="J53" s="39"/>
      <c r="K53" s="39"/>
      <c r="L53" s="39"/>
      <c r="M53" s="39"/>
      <c r="N53" s="39"/>
      <c r="O53" s="49"/>
      <c r="AE53" s="49"/>
    </row>
    <row r="54" spans="1:31">
      <c r="A54" s="49"/>
      <c r="B54" s="39"/>
      <c r="C54" s="51"/>
      <c r="D54" s="39"/>
      <c r="E54" s="39"/>
      <c r="F54" s="39"/>
      <c r="G54" s="39"/>
      <c r="H54" s="39"/>
      <c r="I54" s="39"/>
      <c r="J54" s="39"/>
      <c r="K54" s="39"/>
      <c r="L54" s="39"/>
      <c r="M54" s="39"/>
      <c r="N54" s="39"/>
      <c r="O54" s="49"/>
      <c r="AE54" s="49"/>
    </row>
    <row r="55" spans="1:31">
      <c r="A55" s="49"/>
      <c r="B55" s="39"/>
      <c r="C55" s="51"/>
      <c r="D55" s="39"/>
      <c r="E55" s="39"/>
      <c r="F55" s="39"/>
      <c r="G55" s="39"/>
      <c r="H55" s="39"/>
      <c r="I55" s="39"/>
      <c r="J55" s="39"/>
      <c r="K55" s="39"/>
      <c r="L55" s="39"/>
      <c r="M55" s="39"/>
      <c r="N55" s="39"/>
      <c r="O55" s="49"/>
      <c r="AE55" s="49"/>
    </row>
    <row r="56" spans="1:31">
      <c r="A56" s="49"/>
      <c r="B56" s="39"/>
      <c r="C56" s="39"/>
      <c r="D56" s="39"/>
      <c r="E56" s="39"/>
      <c r="F56" s="39"/>
      <c r="G56" s="39"/>
      <c r="H56" s="39"/>
      <c r="I56" s="39"/>
      <c r="J56" s="39"/>
      <c r="K56" s="39"/>
      <c r="L56" s="39"/>
      <c r="M56" s="39"/>
      <c r="N56" s="39"/>
      <c r="O56" s="49"/>
      <c r="AE56" s="49"/>
    </row>
    <row r="57" spans="1:31">
      <c r="A57" s="49"/>
      <c r="B57" s="49"/>
      <c r="C57" s="47"/>
      <c r="D57" s="47"/>
      <c r="E57" s="47"/>
      <c r="F57" s="47"/>
      <c r="G57" s="47"/>
      <c r="H57" s="47"/>
      <c r="I57" s="47"/>
      <c r="J57" s="47"/>
      <c r="K57" s="47"/>
      <c r="L57" s="47"/>
      <c r="M57" s="47"/>
      <c r="N57" s="47"/>
      <c r="O57" s="47"/>
      <c r="P57" s="47"/>
      <c r="Q57" s="47"/>
      <c r="R57" s="47"/>
      <c r="S57" s="47"/>
      <c r="T57" s="47"/>
      <c r="U57" s="47"/>
      <c r="V57" s="47"/>
      <c r="W57" s="47"/>
      <c r="X57" s="47"/>
      <c r="Y57" s="47"/>
      <c r="Z57" s="47"/>
      <c r="AA57" s="47"/>
      <c r="AB57" s="47"/>
      <c r="AC57" s="47"/>
      <c r="AD57" s="47"/>
      <c r="AE57" s="49"/>
    </row>
    <row r="58" spans="1:31">
      <c r="A58" s="49"/>
      <c r="B58" s="87" t="s">
        <v>80</v>
      </c>
      <c r="C58" s="87"/>
      <c r="D58" s="88"/>
      <c r="E58" s="88"/>
      <c r="F58" s="88"/>
      <c r="G58" s="88"/>
      <c r="H58" s="88"/>
      <c r="I58" s="88"/>
      <c r="J58" s="88"/>
      <c r="K58" s="88"/>
      <c r="L58" s="88"/>
      <c r="M58" s="88"/>
      <c r="N58" s="88"/>
      <c r="O58" s="88"/>
      <c r="P58" s="88"/>
      <c r="Q58" s="88"/>
      <c r="R58" s="88"/>
      <c r="S58" s="88"/>
      <c r="T58" s="88"/>
      <c r="U58" s="88"/>
      <c r="V58" s="88"/>
      <c r="W58" s="88"/>
      <c r="X58" s="88"/>
      <c r="Y58" s="88"/>
      <c r="Z58" s="88"/>
      <c r="AA58" s="88"/>
      <c r="AB58" s="88"/>
      <c r="AC58" s="88"/>
      <c r="AD58" s="88"/>
      <c r="AE58" s="49"/>
    </row>
    <row r="59" spans="1:31" ht="15" customHeight="1">
      <c r="A59" s="49"/>
      <c r="B59" s="49"/>
      <c r="C59" s="49"/>
      <c r="D59" s="49"/>
      <c r="E59" s="49"/>
      <c r="F59" s="49"/>
      <c r="G59" s="49"/>
      <c r="H59" s="49"/>
      <c r="I59" s="49"/>
      <c r="J59" s="49"/>
      <c r="K59" s="49"/>
      <c r="L59" s="49"/>
      <c r="M59" s="49"/>
      <c r="N59" s="49"/>
      <c r="O59" s="49"/>
      <c r="P59" s="49"/>
      <c r="Q59" s="49"/>
      <c r="R59" s="49"/>
      <c r="S59" s="49"/>
      <c r="T59" s="49"/>
      <c r="U59" s="49"/>
      <c r="V59" s="49"/>
      <c r="W59" s="49"/>
      <c r="X59" s="49"/>
      <c r="Y59" s="49"/>
      <c r="Z59" s="49"/>
      <c r="AA59" s="49"/>
      <c r="AB59" s="49"/>
      <c r="AC59" s="49"/>
      <c r="AD59" s="49"/>
      <c r="AE59" s="49"/>
    </row>
  </sheetData>
  <mergeCells count="5">
    <mergeCell ref="AJ30:AN30"/>
    <mergeCell ref="P30:T30"/>
    <mergeCell ref="U30:Y30"/>
    <mergeCell ref="Z30:AD30"/>
    <mergeCell ref="I2:J2"/>
  </mergeCells>
  <phoneticPr fontId="0" type="noConversion"/>
  <pageMargins left="0.75" right="0.75" top="1" bottom="1" header="0.5" footer="0.5"/>
  <pageSetup orientation="portrait" r:id="rId1"/>
  <headerFooter alignWithMargins="0"/>
  <ignoredErrors>
    <ignoredError sqref="E13 M20 L15 L18:M18" unlockedFormula="1"/>
  </ignoredErrors>
  <drawing r:id="rId2"/>
  <legacyDrawing r:id="rId3"/>
</worksheet>
</file>

<file path=xl/worksheets/sheet3.xml><?xml version="1.0" encoding="utf-8"?>
<worksheet xmlns="http://schemas.openxmlformats.org/spreadsheetml/2006/main" xmlns:r="http://schemas.openxmlformats.org/officeDocument/2006/relationships">
  <dimension ref="A1:B21"/>
  <sheetViews>
    <sheetView workbookViewId="0"/>
  </sheetViews>
  <sheetFormatPr defaultColWidth="0" defaultRowHeight="15"/>
  <cols>
    <col min="1" max="1" width="149.85546875" style="98" customWidth="1"/>
    <col min="2" max="2" width="9.140625" style="89" customWidth="1"/>
    <col min="3" max="16384" width="0" style="89" hidden="1"/>
  </cols>
  <sheetData>
    <row r="1" spans="1:2" ht="19.5" thickBot="1">
      <c r="A1" s="90" t="s">
        <v>81</v>
      </c>
      <c r="B1" s="91"/>
    </row>
    <row r="2" spans="1:2" ht="15.75" thickTop="1">
      <c r="A2" s="92"/>
    </row>
    <row r="3" spans="1:2">
      <c r="A3" s="93" t="s">
        <v>88</v>
      </c>
    </row>
    <row r="4" spans="1:2">
      <c r="A4" s="92"/>
    </row>
    <row r="5" spans="1:2" ht="105">
      <c r="A5" s="94" t="s">
        <v>82</v>
      </c>
    </row>
    <row r="6" spans="1:2">
      <c r="A6" s="92"/>
    </row>
    <row r="7" spans="1:2">
      <c r="A7" s="93" t="s">
        <v>89</v>
      </c>
    </row>
    <row r="8" spans="1:2">
      <c r="A8" s="92"/>
    </row>
    <row r="9" spans="1:2" ht="30">
      <c r="A9" s="95" t="s">
        <v>83</v>
      </c>
    </row>
    <row r="10" spans="1:2">
      <c r="A10" s="92"/>
    </row>
    <row r="11" spans="1:2">
      <c r="A11" s="93" t="s">
        <v>90</v>
      </c>
    </row>
    <row r="12" spans="1:2">
      <c r="A12" s="92"/>
    </row>
    <row r="13" spans="1:2" ht="109.5" customHeight="1">
      <c r="A13" s="96" t="s">
        <v>84</v>
      </c>
    </row>
    <row r="14" spans="1:2">
      <c r="A14" s="92"/>
    </row>
    <row r="15" spans="1:2" ht="30">
      <c r="A15" s="94" t="s">
        <v>85</v>
      </c>
    </row>
    <row r="16" spans="1:2">
      <c r="A16" s="92"/>
    </row>
    <row r="17" spans="1:1">
      <c r="A17" s="93" t="s">
        <v>91</v>
      </c>
    </row>
    <row r="18" spans="1:1">
      <c r="A18" s="92"/>
    </row>
    <row r="19" spans="1:1" ht="75">
      <c r="A19" s="94" t="s">
        <v>86</v>
      </c>
    </row>
    <row r="20" spans="1:1">
      <c r="A20" s="92"/>
    </row>
    <row r="21" spans="1:1" ht="64.5" customHeight="1">
      <c r="A21" s="97" t="s">
        <v>87</v>
      </c>
    </row>
  </sheetData>
  <pageMargins left="0.7" right="0.7" top="0.75" bottom="0.75" header="0.3" footer="0.3"/>
  <pageSetup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Guide</vt:lpstr>
      <vt:lpstr>Model</vt:lpstr>
      <vt:lpstr>Exercises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John Gilbert</dc:creator>
  <cp:lastModifiedBy>jgilbert</cp:lastModifiedBy>
  <dcterms:created xsi:type="dcterms:W3CDTF">2003-01-17T04:47:49Z</dcterms:created>
  <dcterms:modified xsi:type="dcterms:W3CDTF">2010-01-19T23:01:08Z</dcterms:modified>
</cp:coreProperties>
</file>