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gilbert\SkyDrive\Documents\IO_Project\"/>
    </mc:Choice>
  </mc:AlternateContent>
  <bookViews>
    <workbookView xWindow="0" yWindow="0" windowWidth="19200" windowHeight="11595" tabRatio="918"/>
  </bookViews>
  <sheets>
    <sheet name="Sequential Entry" sheetId="4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0" i="4" l="1"/>
  <c r="D6" i="4"/>
  <c r="M34" i="4"/>
  <c r="L35" i="4"/>
  <c r="N19" i="4"/>
  <c r="N20" i="4"/>
  <c r="L4" i="4"/>
  <c r="M5" i="4"/>
  <c r="O28" i="4"/>
  <c r="L28" i="4"/>
  <c r="O10" i="4"/>
  <c r="L10" i="4"/>
  <c r="P9" i="4"/>
  <c r="O9" i="4"/>
  <c r="L9" i="4"/>
  <c r="T4" i="4"/>
  <c r="S43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D11" i="4"/>
  <c r="T11" i="4"/>
  <c r="T12" i="4"/>
  <c r="S5" i="4"/>
  <c r="U5" i="4"/>
  <c r="R4" i="4"/>
  <c r="D13" i="4"/>
  <c r="M27" i="4"/>
  <c r="M28" i="4"/>
  <c r="M29" i="4"/>
  <c r="O4" i="4"/>
  <c r="O14" i="4"/>
  <c r="D19" i="4"/>
  <c r="U10" i="4"/>
  <c r="U11" i="4"/>
  <c r="P5" i="4"/>
  <c r="P27" i="4"/>
  <c r="P28" i="4"/>
  <c r="P29" i="4"/>
  <c r="M10" i="4"/>
  <c r="D21" i="4"/>
  <c r="D26" i="4"/>
  <c r="D27" i="4"/>
  <c r="L14" i="4"/>
  <c r="P10" i="4"/>
  <c r="P15" i="4"/>
  <c r="M15" i="4"/>
  <c r="D20" i="4"/>
  <c r="D22" i="4"/>
  <c r="O29" i="4"/>
  <c r="D28" i="4"/>
  <c r="D12" i="4"/>
  <c r="D14" i="4"/>
  <c r="R19" i="4"/>
  <c r="L29" i="4"/>
  <c r="L30" i="4"/>
  <c r="O30" i="4"/>
  <c r="R20" i="4"/>
  <c r="R37" i="4"/>
  <c r="R29" i="4"/>
  <c r="R41" i="4"/>
  <c r="R13" i="4"/>
  <c r="R36" i="4"/>
  <c r="R43" i="4"/>
  <c r="R24" i="4"/>
  <c r="R27" i="4"/>
  <c r="R23" i="4"/>
  <c r="R17" i="4"/>
  <c r="R34" i="4"/>
  <c r="R33" i="4"/>
  <c r="R35" i="4"/>
  <c r="R18" i="4"/>
  <c r="R21" i="4"/>
  <c r="R42" i="4"/>
  <c r="R12" i="4"/>
  <c r="R38" i="4"/>
  <c r="R25" i="4"/>
  <c r="R31" i="4"/>
  <c r="R10" i="4"/>
  <c r="D29" i="4"/>
  <c r="R32" i="4"/>
  <c r="R16" i="4"/>
  <c r="R11" i="4"/>
  <c r="R22" i="4"/>
  <c r="R39" i="4"/>
  <c r="R26" i="4"/>
  <c r="R14" i="4"/>
  <c r="R30" i="4"/>
  <c r="R40" i="4"/>
  <c r="R28" i="4"/>
  <c r="R15" i="4"/>
</calcChain>
</file>

<file path=xl/sharedStrings.xml><?xml version="1.0" encoding="utf-8"?>
<sst xmlns="http://schemas.openxmlformats.org/spreadsheetml/2006/main" count="62" uniqueCount="33">
  <si>
    <t>RD1</t>
  </si>
  <si>
    <t>RD2</t>
  </si>
  <si>
    <t>C1</t>
  </si>
  <si>
    <t>C2</t>
  </si>
  <si>
    <t>BR1</t>
  </si>
  <si>
    <t>BR2</t>
  </si>
  <si>
    <t>$</t>
  </si>
  <si>
    <t>q1</t>
  </si>
  <si>
    <t>q2</t>
  </si>
  <si>
    <t>RMR1</t>
  </si>
  <si>
    <t>RMR2</t>
  </si>
  <si>
    <t>Market Characteristics</t>
  </si>
  <si>
    <t>Marginal Cost</t>
  </si>
  <si>
    <t>Quantity Produced</t>
  </si>
  <si>
    <t>Revenue</t>
  </si>
  <si>
    <t>Total Cost</t>
  </si>
  <si>
    <t>Profit</t>
  </si>
  <si>
    <t>Market Outcome</t>
  </si>
  <si>
    <t>Total Output</t>
  </si>
  <si>
    <t>Price</t>
  </si>
  <si>
    <t>Consumer Surplus</t>
  </si>
  <si>
    <t>Total Surplus</t>
  </si>
  <si>
    <t>Inverse Demand Intercept</t>
  </si>
  <si>
    <t>Inverse Demand Slope</t>
  </si>
  <si>
    <t xml:space="preserve">Ordinary Demand </t>
  </si>
  <si>
    <t>Counter</t>
  </si>
  <si>
    <t>Stackelberg Duopoly (Sequential Entry)</t>
  </si>
  <si>
    <t>Firm 1 (First Mover)</t>
  </si>
  <si>
    <t>Firm 2 (Second Mover)</t>
  </si>
  <si>
    <t>Isoprofit 1</t>
  </si>
  <si>
    <t>Line</t>
  </si>
  <si>
    <t>Market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</si>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</sst>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64" fontId="0" fillId="0" borderId="1" xfId="0" applyNumberFormat="1" applyBorder="1"/>
    <xf numFmtId="164" fontId="0" fillId="8" borderId="1" xfId="0" applyNumberFormat="1" applyFill="1" applyBorder="1"/>
    <xf numFmtId="164" fontId="0" fillId="9" borderId="1" xfId="0" applyNumberFormat="1" applyFill="1" applyBorder="1"/>
    <xf numFmtId="0" fontId="0" fillId="8" borderId="0" xfId="0" applyFill="1"/>
    <xf numFmtId="0" fontId="5" fillId="2" borderId="0" xfId="0" applyFont="1" applyFill="1"/>
    <xf numFmtId="164" fontId="0" fillId="2" borderId="0" xfId="0" applyNumberFormat="1" applyFill="1"/>
    <xf numFmtId="0" fontId="3" fillId="2" borderId="0" xfId="0" applyFont="1" applyFill="1"/>
    <xf numFmtId="0" fontId="4" fillId="2" borderId="0" xfId="0" applyFont="1" applyFill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64" fontId="0" fillId="2" borderId="8" xfId="0" applyNumberFormat="1" applyFill="1" applyBorder="1"/>
    <xf numFmtId="0" fontId="0" fillId="2" borderId="9" xfId="0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6" borderId="10" xfId="0" applyFont="1" applyFill="1" applyBorder="1"/>
    <xf numFmtId="0" fontId="1" fillId="6" borderId="11" xfId="0" applyFont="1" applyFill="1" applyBorder="1"/>
    <xf numFmtId="164" fontId="2" fillId="6" borderId="11" xfId="0" applyNumberFormat="1" applyFont="1" applyFill="1" applyBorder="1"/>
    <xf numFmtId="0" fontId="2" fillId="6" borderId="12" xfId="0" applyFont="1" applyFill="1" applyBorder="1"/>
    <xf numFmtId="0" fontId="0" fillId="4" borderId="2" xfId="0" applyFill="1" applyBorder="1"/>
    <xf numFmtId="0" fontId="0" fillId="4" borderId="3" xfId="0" applyFill="1" applyBorder="1"/>
    <xf numFmtId="164" fontId="0" fillId="4" borderId="3" xfId="0" applyNumberForma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164" fontId="0" fillId="4" borderId="8" xfId="0" applyNumberFormat="1" applyFill="1" applyBorder="1"/>
    <xf numFmtId="0" fontId="0" fillId="4" borderId="9" xfId="0" applyFill="1" applyBorder="1"/>
    <xf numFmtId="0" fontId="2" fillId="5" borderId="10" xfId="0" applyFont="1" applyFill="1" applyBorder="1"/>
    <xf numFmtId="0" fontId="1" fillId="5" borderId="11" xfId="0" applyFont="1" applyFill="1" applyBorder="1"/>
    <xf numFmtId="164" fontId="2" fillId="5" borderId="11" xfId="0" applyNumberFormat="1" applyFont="1" applyFill="1" applyBorder="1"/>
    <xf numFmtId="0" fontId="2" fillId="5" borderId="12" xfId="0" applyFont="1" applyFill="1" applyBorder="1"/>
    <xf numFmtId="0" fontId="0" fillId="7" borderId="2" xfId="0" applyFill="1" applyBorder="1"/>
    <xf numFmtId="0" fontId="0" fillId="7" borderId="3" xfId="0" applyFill="1" applyBorder="1"/>
    <xf numFmtId="164" fontId="0" fillId="7" borderId="3" xfId="0" applyNumberFormat="1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164" fontId="0" fillId="7" borderId="8" xfId="0" applyNumberFormat="1" applyFill="1" applyBorder="1"/>
    <xf numFmtId="0" fontId="0" fillId="7" borderId="9" xfId="0" applyFill="1" applyBorder="1"/>
    <xf numFmtId="0" fontId="2" fillId="3" borderId="10" xfId="0" applyFont="1" applyFill="1" applyBorder="1"/>
    <xf numFmtId="164" fontId="2" fillId="3" borderId="11" xfId="0" applyNumberFormat="1" applyFont="1" applyFill="1" applyBorder="1"/>
    <xf numFmtId="0" fontId="2" fillId="3" borderId="12" xfId="0" applyFont="1" applyFill="1" applyBorder="1"/>
    <xf numFmtId="0" fontId="0" fillId="2" borderId="2" xfId="0" applyFill="1" applyBorder="1"/>
    <xf numFmtId="0" fontId="3" fillId="2" borderId="6" xfId="0" applyFont="1" applyFill="1" applyBorder="1"/>
    <xf numFmtId="0" fontId="0" fillId="2" borderId="4" xfId="0" applyFill="1" applyBorder="1"/>
    <xf numFmtId="0" fontId="3" fillId="2" borderId="8" xfId="0" applyFont="1" applyFill="1" applyBorder="1"/>
    <xf numFmtId="0" fontId="0" fillId="2" borderId="13" xfId="0" applyFill="1" applyBorder="1"/>
    <xf numFmtId="0" fontId="0" fillId="2" borderId="11" xfId="0" applyFill="1" applyBorder="1"/>
    <xf numFmtId="0" fontId="8" fillId="2" borderId="0" xfId="0" applyFont="1" applyFill="1"/>
  </cellXfs>
  <cellStyles count="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Best Responses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Best Response 1</c:v>
          </c:tx>
          <c:spPr>
            <a:ln w="1905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Entry'!$S$4:$S$5</c:f>
              <c:numCache>
                <c:formatCode>General</c:formatCode>
                <c:ptCount val="2"/>
                <c:pt idx="0">
                  <c:v>0</c:v>
                </c:pt>
                <c:pt idx="1">
                  <c:v>900</c:v>
                </c:pt>
              </c:numCache>
            </c:numRef>
          </c:xVal>
          <c:yVal>
            <c:numRef>
              <c:f>'Sequential Entry'!$R$4:$R$5</c:f>
              <c:numCache>
                <c:formatCode>General</c:formatCode>
                <c:ptCount val="2"/>
                <c:pt idx="0">
                  <c:v>450</c:v>
                </c:pt>
                <c:pt idx="1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v>Best Response 2</c:v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Entry'!$U$4:$U$5</c:f>
              <c:numCache>
                <c:formatCode>General</c:formatCode>
                <c:ptCount val="2"/>
                <c:pt idx="0">
                  <c:v>0</c:v>
                </c:pt>
                <c:pt idx="1">
                  <c:v>450</c:v>
                </c:pt>
              </c:numCache>
            </c:numRef>
          </c:xVal>
          <c:yVal>
            <c:numRef>
              <c:f>'Sequential Entry'!$T$4:$T$5</c:f>
              <c:numCache>
                <c:formatCode>General</c:formatCode>
                <c:ptCount val="2"/>
                <c:pt idx="0">
                  <c:v>900</c:v>
                </c:pt>
                <c:pt idx="1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v>Firm 1 Isoprofit</c:v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'Sequential Entry'!$R$10:$R$43</c:f>
              <c:numCache>
                <c:formatCode>General</c:formatCode>
                <c:ptCount val="34"/>
                <c:pt idx="0">
                  <c:v>-1011600.1</c:v>
                </c:pt>
                <c:pt idx="1">
                  <c:v>-2826.716464020184</c:v>
                </c:pt>
                <c:pt idx="2">
                  <c:v>-1007.6980152027737</c:v>
                </c:pt>
                <c:pt idx="3">
                  <c:v>-418.0356169912219</c:v>
                </c:pt>
                <c:pt idx="4">
                  <c:v>-136.55673342265533</c:v>
                </c:pt>
                <c:pt idx="5">
                  <c:v>21.513227863605323</c:v>
                </c:pt>
                <c:pt idx="6">
                  <c:v>117.84103857162327</c:v>
                </c:pt>
                <c:pt idx="7">
                  <c:v>178.87376561284475</c:v>
                </c:pt>
                <c:pt idx="8">
                  <c:v>217.84100112545102</c:v>
                </c:pt>
                <c:pt idx="9">
                  <c:v>242.09491329168458</c:v>
                </c:pt>
                <c:pt idx="10">
                  <c:v>256.04788106339157</c:v>
                </c:pt>
                <c:pt idx="11">
                  <c:v>262.50831667036954</c:v>
                </c:pt>
                <c:pt idx="12">
                  <c:v>263.34878091886179</c:v>
                </c:pt>
                <c:pt idx="13">
                  <c:v>259.86582454177739</c:v>
                </c:pt>
                <c:pt idx="14">
                  <c:v>252.98565221165546</c:v>
                </c:pt>
                <c:pt idx="15">
                  <c:v>243.38754105513209</c:v>
                </c:pt>
                <c:pt idx="16">
                  <c:v>231.58098782950918</c:v>
                </c:pt>
                <c:pt idx="17">
                  <c:v>217.95563355624535</c:v>
                </c:pt>
                <c:pt idx="18">
                  <c:v>202.81454999957924</c:v>
                </c:pt>
                <c:pt idx="19">
                  <c:v>186.39701665396171</c:v>
                </c:pt>
                <c:pt idx="20">
                  <c:v>168.89446588790145</c:v>
                </c:pt>
                <c:pt idx="21">
                  <c:v>150.46187312782456</c:v>
                </c:pt>
                <c:pt idx="22">
                  <c:v>131.22604114586238</c:v>
                </c:pt>
                <c:pt idx="23">
                  <c:v>111.29172357359414</c:v>
                </c:pt>
                <c:pt idx="24">
                  <c:v>90.74621777122934</c:v>
                </c:pt>
                <c:pt idx="25">
                  <c:v>69.662855569849285</c:v>
                </c:pt>
                <c:pt idx="26">
                  <c:v>48.103688571346993</c:v>
                </c:pt>
                <c:pt idx="27">
                  <c:v>26.121576796083787</c:v>
                </c:pt>
                <c:pt idx="28">
                  <c:v>3.7618298217990969</c:v>
                </c:pt>
                <c:pt idx="29">
                  <c:v>-18.936491580530515</c:v>
                </c:pt>
                <c:pt idx="30">
                  <c:v>-41.939534106186443</c:v>
                </c:pt>
                <c:pt idx="31">
                  <c:v>-65.217812102139533</c:v>
                </c:pt>
                <c:pt idx="32">
                  <c:v>-88.745525199670169</c:v>
                </c:pt>
                <c:pt idx="33">
                  <c:v>-112.5</c:v>
                </c:pt>
              </c:numCache>
            </c:numRef>
          </c:xVal>
          <c:yVal>
            <c:numRef>
              <c:f>'Sequential Entry'!$S$10:$S$43</c:f>
              <c:numCache>
                <c:formatCode>General</c:formatCode>
                <c:ptCount val="34"/>
                <c:pt idx="0">
                  <c:v>0.1</c:v>
                </c:pt>
                <c:pt idx="1">
                  <c:v>27.369696969696971</c:v>
                </c:pt>
                <c:pt idx="2">
                  <c:v>54.639393939393941</c:v>
                </c:pt>
                <c:pt idx="3">
                  <c:v>81.909090909090907</c:v>
                </c:pt>
                <c:pt idx="4">
                  <c:v>109.17878787878787</c:v>
                </c:pt>
                <c:pt idx="5">
                  <c:v>136.44848484848484</c:v>
                </c:pt>
                <c:pt idx="6">
                  <c:v>163.71818181818182</c:v>
                </c:pt>
                <c:pt idx="7">
                  <c:v>190.9878787878788</c:v>
                </c:pt>
                <c:pt idx="8">
                  <c:v>218.25757575757578</c:v>
                </c:pt>
                <c:pt idx="9">
                  <c:v>245.52727272727276</c:v>
                </c:pt>
                <c:pt idx="10">
                  <c:v>272.79696969696971</c:v>
                </c:pt>
                <c:pt idx="11">
                  <c:v>300.06666666666666</c:v>
                </c:pt>
                <c:pt idx="12">
                  <c:v>327.33636363636361</c:v>
                </c:pt>
                <c:pt idx="13">
                  <c:v>354.60606060606057</c:v>
                </c:pt>
                <c:pt idx="14">
                  <c:v>381.87575757575752</c:v>
                </c:pt>
                <c:pt idx="15">
                  <c:v>409.14545454545447</c:v>
                </c:pt>
                <c:pt idx="16">
                  <c:v>436.41515151515142</c:v>
                </c:pt>
                <c:pt idx="17">
                  <c:v>463.68484848484837</c:v>
                </c:pt>
                <c:pt idx="18">
                  <c:v>490.95454545454533</c:v>
                </c:pt>
                <c:pt idx="19">
                  <c:v>518.22424242424233</c:v>
                </c:pt>
                <c:pt idx="20">
                  <c:v>545.49393939393929</c:v>
                </c:pt>
                <c:pt idx="21">
                  <c:v>572.76363636363624</c:v>
                </c:pt>
                <c:pt idx="22">
                  <c:v>600.03333333333319</c:v>
                </c:pt>
                <c:pt idx="23">
                  <c:v>627.30303030303014</c:v>
                </c:pt>
                <c:pt idx="24">
                  <c:v>654.57272727272709</c:v>
                </c:pt>
                <c:pt idx="25">
                  <c:v>681.84242424242404</c:v>
                </c:pt>
                <c:pt idx="26">
                  <c:v>709.112121212121</c:v>
                </c:pt>
                <c:pt idx="27">
                  <c:v>736.38181818181795</c:v>
                </c:pt>
                <c:pt idx="28">
                  <c:v>763.6515151515149</c:v>
                </c:pt>
                <c:pt idx="29">
                  <c:v>790.92121212121185</c:v>
                </c:pt>
                <c:pt idx="30">
                  <c:v>818.1909090909088</c:v>
                </c:pt>
                <c:pt idx="31">
                  <c:v>845.46060606060576</c:v>
                </c:pt>
                <c:pt idx="32">
                  <c:v>872.73030303030271</c:v>
                </c:pt>
                <c:pt idx="33">
                  <c:v>900</c:v>
                </c:pt>
              </c:numCache>
            </c:numRef>
          </c:yVal>
          <c:smooth val="1"/>
        </c:ser>
        <c:ser>
          <c:idx val="4"/>
          <c:order val="3"/>
          <c:tx>
            <c:v>Line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5"/>
            <c:spPr>
              <a:solidFill>
                <a:schemeClr val="tx1"/>
              </a:solidFill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'Sequential Entry'!$U$10:$U$12</c:f>
              <c:numCache>
                <c:formatCode>0.0</c:formatCode>
                <c:ptCount val="3"/>
                <c:pt idx="0">
                  <c:v>225</c:v>
                </c:pt>
                <c:pt idx="1">
                  <c:v>225</c:v>
                </c:pt>
                <c:pt idx="2" formatCode="General">
                  <c:v>0</c:v>
                </c:pt>
              </c:numCache>
            </c:numRef>
          </c:xVal>
          <c:yVal>
            <c:numRef>
              <c:f>'Sequential Entry'!$T$10:$T$12</c:f>
              <c:numCache>
                <c:formatCode>0.0</c:formatCode>
                <c:ptCount val="3"/>
                <c:pt idx="0" formatCode="General">
                  <c:v>0</c:v>
                </c:pt>
                <c:pt idx="1">
                  <c:v>450</c:v>
                </c:pt>
                <c:pt idx="2">
                  <c:v>450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251272"/>
        <c:axId val="369245000"/>
      </c:scatterChart>
      <c:valAx>
        <c:axId val="369251272"/>
        <c:scaling>
          <c:orientation val="minMax"/>
          <c:max val="12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</a:t>
                </a:r>
                <a:r>
                  <a:rPr lang="en-US" baseline="0"/>
                  <a:t> 2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245000"/>
        <c:crosses val="autoZero"/>
        <c:crossBetween val="midCat"/>
      </c:valAx>
      <c:valAx>
        <c:axId val="369245000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</a:t>
                </a:r>
                <a:r>
                  <a:rPr lang="en-US" baseline="0"/>
                  <a:t> 1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251272"/>
        <c:crosses val="autoZero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Firm 1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Firm 1 Residual Demand</c:v>
          </c:tx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Entry'!$M$4:$M$5</c:f>
              <c:numCache>
                <c:formatCode>General</c:formatCode>
                <c:ptCount val="2"/>
                <c:pt idx="0">
                  <c:v>0</c:v>
                </c:pt>
                <c:pt idx="1">
                  <c:v>1100</c:v>
                </c:pt>
              </c:numCache>
            </c:numRef>
          </c:xVal>
          <c:yVal>
            <c:numRef>
              <c:f>'Sequential Entry'!$L$4:$L$5</c:f>
              <c:numCache>
                <c:formatCode>General</c:formatCode>
                <c:ptCount val="2"/>
                <c:pt idx="0">
                  <c:v>275</c:v>
                </c:pt>
                <c:pt idx="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Firm 1 MC</c:v>
          </c:tx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Entry'!$M$9:$M$10</c:f>
              <c:numCache>
                <c:formatCode>General</c:formatCode>
                <c:ptCount val="2"/>
                <c:pt idx="0">
                  <c:v>0</c:v>
                </c:pt>
                <c:pt idx="1">
                  <c:v>1100</c:v>
                </c:pt>
              </c:numCache>
            </c:numRef>
          </c:xVal>
          <c:yVal>
            <c:numRef>
              <c:f>'Sequential Entry'!$L$9:$L$10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yVal>
          <c:smooth val="0"/>
        </c:ser>
        <c:ser>
          <c:idx val="2"/>
          <c:order val="2"/>
          <c:tx>
            <c:v>Firm 1 Marginal Revenue</c:v>
          </c:tx>
          <c:spPr>
            <a:ln w="1905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Entry'!$M$14:$M$15</c:f>
              <c:numCache>
                <c:formatCode>General</c:formatCode>
                <c:ptCount val="2"/>
                <c:pt idx="0">
                  <c:v>0</c:v>
                </c:pt>
                <c:pt idx="1">
                  <c:v>550</c:v>
                </c:pt>
              </c:numCache>
            </c:numRef>
          </c:xVal>
          <c:yVal>
            <c:numRef>
              <c:f>'Sequential Entry'!$L$14:$L$15</c:f>
              <c:numCache>
                <c:formatCode>General</c:formatCode>
                <c:ptCount val="2"/>
                <c:pt idx="0">
                  <c:v>275</c:v>
                </c:pt>
                <c:pt idx="1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v>Line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accent4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'Sequential Entry'!$M$27:$M$30</c:f>
              <c:numCache>
                <c:formatCode>0.0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 formatCode="General">
                  <c:v>0</c:v>
                </c:pt>
              </c:numCache>
            </c:numRef>
          </c:xVal>
          <c:yVal>
            <c:numRef>
              <c:f>'Sequential Entry'!$L$27:$L$30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50</c:v>
                </c:pt>
                <c:pt idx="2">
                  <c:v>162.5</c:v>
                </c:pt>
                <c:pt idx="3">
                  <c:v>162.5</c:v>
                </c:pt>
              </c:numCache>
            </c:numRef>
          </c:yVal>
          <c:smooth val="0"/>
        </c:ser>
        <c:ser>
          <c:idx val="4"/>
          <c:order val="4"/>
          <c:tx>
            <c:v>Market Demand</c:v>
          </c:tx>
          <c:marker>
            <c:symbol val="none"/>
          </c:marker>
          <c:xVal>
            <c:numRef>
              <c:f>'Sequential Entry'!$M$34:$M$35</c:f>
              <c:numCache>
                <c:formatCode>General</c:formatCode>
                <c:ptCount val="2"/>
                <c:pt idx="0" formatCode="0.0">
                  <c:v>1000</c:v>
                </c:pt>
                <c:pt idx="1">
                  <c:v>0</c:v>
                </c:pt>
              </c:numCache>
            </c:numRef>
          </c:xVal>
          <c:yVal>
            <c:numRef>
              <c:f>'Sequential Entry'!$L$34:$L$35</c:f>
              <c:numCache>
                <c:formatCode>0.0</c:formatCode>
                <c:ptCount val="2"/>
                <c:pt idx="0" formatCode="General">
                  <c:v>0</c:v>
                </c:pt>
                <c:pt idx="1">
                  <c:v>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245784"/>
        <c:axId val="369246176"/>
      </c:scatterChart>
      <c:valAx>
        <c:axId val="369245784"/>
        <c:scaling>
          <c:orientation val="minMax"/>
          <c:max val="12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 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246176"/>
        <c:crosses val="autoZero"/>
        <c:crossBetween val="midCat"/>
        <c:majorUnit val="200"/>
      </c:valAx>
      <c:valAx>
        <c:axId val="369246176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Dollars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24578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/>
              <a:t>Firm 2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Firm 2 Residual Demand</c:v>
          </c:tx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Entry'!$P$4:$P$5</c:f>
              <c:numCache>
                <c:formatCode>General</c:formatCode>
                <c:ptCount val="2"/>
                <c:pt idx="0">
                  <c:v>0</c:v>
                </c:pt>
                <c:pt idx="1">
                  <c:v>550</c:v>
                </c:pt>
              </c:numCache>
            </c:numRef>
          </c:xVal>
          <c:yVal>
            <c:numRef>
              <c:f>'Sequential Entry'!$O$4:$O$5</c:f>
              <c:numCache>
                <c:formatCode>General</c:formatCode>
                <c:ptCount val="2"/>
                <c:pt idx="0">
                  <c:v>275</c:v>
                </c:pt>
                <c:pt idx="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Firm 2 MC</c:v>
          </c:tx>
          <c:spPr>
            <a:ln w="1905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Entry'!$P$9:$P$10</c:f>
              <c:numCache>
                <c:formatCode>General</c:formatCode>
                <c:ptCount val="2"/>
                <c:pt idx="0">
                  <c:v>0</c:v>
                </c:pt>
                <c:pt idx="1">
                  <c:v>550</c:v>
                </c:pt>
              </c:numCache>
            </c:numRef>
          </c:xVal>
          <c:yVal>
            <c:numRef>
              <c:f>'Sequential Entry'!$O$9:$O$10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yVal>
          <c:smooth val="0"/>
        </c:ser>
        <c:ser>
          <c:idx val="2"/>
          <c:order val="2"/>
          <c:tx>
            <c:v>Firm 2 Marginal Revenue</c:v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'Sequential Entry'!$P$14:$P$15</c:f>
              <c:numCache>
                <c:formatCode>General</c:formatCode>
                <c:ptCount val="2"/>
                <c:pt idx="0">
                  <c:v>0</c:v>
                </c:pt>
                <c:pt idx="1">
                  <c:v>275</c:v>
                </c:pt>
              </c:numCache>
            </c:numRef>
          </c:xVal>
          <c:yVal>
            <c:numRef>
              <c:f>'Sequential Entry'!$O$14:$O$15</c:f>
              <c:numCache>
                <c:formatCode>General</c:formatCode>
                <c:ptCount val="2"/>
                <c:pt idx="0">
                  <c:v>275</c:v>
                </c:pt>
                <c:pt idx="1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v>Line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accent6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'Sequential Entry'!$P$27:$P$30</c:f>
              <c:numCache>
                <c:formatCode>0.0</c:formatCode>
                <c:ptCount val="4"/>
                <c:pt idx="0">
                  <c:v>225</c:v>
                </c:pt>
                <c:pt idx="1">
                  <c:v>225</c:v>
                </c:pt>
                <c:pt idx="2">
                  <c:v>225</c:v>
                </c:pt>
                <c:pt idx="3" formatCode="General">
                  <c:v>0</c:v>
                </c:pt>
              </c:numCache>
            </c:numRef>
          </c:xVal>
          <c:yVal>
            <c:numRef>
              <c:f>'Sequential Entry'!$O$27:$O$30</c:f>
              <c:numCache>
                <c:formatCode>0.0</c:formatCode>
                <c:ptCount val="4"/>
                <c:pt idx="0" formatCode="General">
                  <c:v>0</c:v>
                </c:pt>
                <c:pt idx="1">
                  <c:v>50</c:v>
                </c:pt>
                <c:pt idx="2">
                  <c:v>162.5</c:v>
                </c:pt>
                <c:pt idx="3">
                  <c:v>162.5</c:v>
                </c:pt>
              </c:numCache>
            </c:numRef>
          </c:yVal>
          <c:smooth val="0"/>
        </c:ser>
        <c:ser>
          <c:idx val="4"/>
          <c:order val="4"/>
          <c:tx>
            <c:v>Market Demand</c:v>
          </c:tx>
          <c:marker>
            <c:symbol val="none"/>
          </c:marker>
          <c:xVal>
            <c:numRef>
              <c:f>'Sequential Entry'!$M$34:$M$35</c:f>
              <c:numCache>
                <c:formatCode>General</c:formatCode>
                <c:ptCount val="2"/>
                <c:pt idx="0" formatCode="0.0">
                  <c:v>1000</c:v>
                </c:pt>
                <c:pt idx="1">
                  <c:v>0</c:v>
                </c:pt>
              </c:numCache>
            </c:numRef>
          </c:xVal>
          <c:yVal>
            <c:numRef>
              <c:f>'Sequential Entry'!$L$34:$L$35</c:f>
              <c:numCache>
                <c:formatCode>0.0</c:formatCode>
                <c:ptCount val="2"/>
                <c:pt idx="0" formatCode="General">
                  <c:v>0</c:v>
                </c:pt>
                <c:pt idx="1">
                  <c:v>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580224"/>
        <c:axId val="312583360"/>
      </c:scatterChart>
      <c:valAx>
        <c:axId val="312580224"/>
        <c:scaling>
          <c:orientation val="minMax"/>
          <c:max val="12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 2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83360"/>
        <c:crosses val="autoZero"/>
        <c:crossBetween val="midCat"/>
        <c:majorUnit val="200"/>
      </c:valAx>
      <c:valAx>
        <c:axId val="312583360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Dollars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258022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trlProps/ctrlProp1.xml><?xml version="1.0" encoding="utf-8"?>
<formControlPr xmlns="http://schemas.microsoft.com/office/spreadsheetml/2009/9/main" objectType="Spin" dx="22" fmlaLink="$D$10" max="300" page="10" val="50"/>
</file>

<file path=xl/ctrlProps/ctrlProp2.xml><?xml version="1.0" encoding="utf-8"?>
<formControlPr xmlns="http://schemas.microsoft.com/office/spreadsheetml/2009/9/main" objectType="Spin" dx="22" fmlaLink="$D$18" max="300" page="10" val="50"/>
</file>

<file path=xl/ctrlProps/ctrlProp3.xml><?xml version="1.0" encoding="utf-8"?>
<formControlPr xmlns="http://schemas.microsoft.com/office/spreadsheetml/2009/9/main" objectType="Spin" dx="22" fmlaLink="$D$5" inc="10" max="1000" min="100" page="10" val="500"/>
</file>

<file path=xl/ctrlProps/ctrlProp4.xml><?xml version="1.0" encoding="utf-8"?>
<formControlPr xmlns="http://schemas.microsoft.com/office/spreadsheetml/2009/9/main" objectType="Spin" dx="22" fmlaLink="$N$22" max="10" min="1" page="10" val="5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2285544</xdr:colOff>
      <xdr:row>1</xdr:row>
      <xdr:rowOff>28574</xdr:rowOff>
    </xdr:from>
    <xdr:to>
      <xdr:col>7</xdr:col>
      <xdr:colOff>576034</xdr:colOff>
      <xdr:row>29</xdr:row>
      <xdr:rowOff>3627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9524</xdr:colOff>
      <xdr:row>1</xdr:row>
      <xdr:rowOff>19050</xdr:rowOff>
    </xdr:from>
    <xdr:to>
      <xdr:col>6</xdr:col>
      <xdr:colOff>2285999</xdr:colOff>
      <xdr:row>15</xdr:row>
      <xdr:rowOff>68261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15</xdr:row>
      <xdr:rowOff>71437</xdr:rowOff>
    </xdr:from>
    <xdr:to>
      <xdr:col>6</xdr:col>
      <xdr:colOff>2286000</xdr:colOff>
      <xdr:row>29</xdr:row>
      <xdr:rowOff>4536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9</xdr:row>
          <xdr:rowOff>9525</xdr:rowOff>
        </xdr:from>
        <xdr:to>
          <xdr:col>4</xdr:col>
          <xdr:colOff>209550</xdr:colOff>
          <xdr:row>10</xdr:row>
          <xdr:rowOff>0</xdr:rowOff>
        </xdr:to>
        <xdr:sp macro="" textlink="">
          <xdr:nvSpPr>
            <xdr:cNvPr id="3073" name="Spinner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17</xdr:row>
          <xdr:rowOff>9525</xdr:rowOff>
        </xdr:from>
        <xdr:to>
          <xdr:col>4</xdr:col>
          <xdr:colOff>209550</xdr:colOff>
          <xdr:row>18</xdr:row>
          <xdr:rowOff>0</xdr:rowOff>
        </xdr:to>
        <xdr:sp macro="" textlink="">
          <xdr:nvSpPr>
            <xdr:cNvPr id="3074" name="Spinner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</xdr:row>
          <xdr:rowOff>9525</xdr:rowOff>
        </xdr:from>
        <xdr:to>
          <xdr:col>4</xdr:col>
          <xdr:colOff>209550</xdr:colOff>
          <xdr:row>4</xdr:row>
          <xdr:rowOff>171450</xdr:rowOff>
        </xdr:to>
        <xdr:sp macro="" textlink="">
          <xdr:nvSpPr>
            <xdr:cNvPr id="3075" name="Spinner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1971675</xdr:colOff>
          <xdr:row>5</xdr:row>
          <xdr:rowOff>19050</xdr:rowOff>
        </xdr:from>
        <xdr:to>
          <xdr:col>2</xdr:col>
          <xdr:colOff>2171700</xdr:colOff>
          <xdr:row>5</xdr:row>
          <xdr:rowOff>180975</xdr:rowOff>
        </xdr:to>
        <xdr:sp macro="" textlink="">
          <xdr:nvSpPr>
            <xdr:cNvPr id="3076" name="Spinner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3"/>
  <sheetViews>
    <sheetView tabSelected="1" zoomScaleNormal="100" workbookViewId="0">
      <selection activeCell="A10" sqref="A10"/>
    </sheetView>
  </sheetViews>
  <sheetFormatPr defaultColWidth="8.85546875" defaultRowHeight="15" x14ac:dyDescent="0.25"/>
  <cols>
    <col min="1" max="1" width="2.7109375" customWidth="1"/>
    <col min="2" max="2" width="2.140625" customWidth="1"/>
    <col min="3" max="3" width="32.7109375" customWidth="1"/>
    <col min="4" max="4" width="9.140625" customWidth="1"/>
    <col min="7" max="7" width="95.42578125" customWidth="1"/>
    <col min="8" max="8" width="8.7109375" customWidth="1"/>
    <col min="9" max="9" width="3.140625" customWidth="1"/>
    <col min="10" max="11" width="3.85546875" customWidth="1"/>
    <col min="12" max="21" width="9.140625" hidden="1" customWidth="1"/>
    <col min="22" max="22" width="9.140625" customWidth="1"/>
  </cols>
  <sheetData>
    <row r="1" spans="1:40" s="4" customFormat="1" ht="18.75" x14ac:dyDescent="0.3">
      <c r="A1" s="12"/>
      <c r="B1" s="63" t="s">
        <v>26</v>
      </c>
      <c r="C1" s="13"/>
      <c r="D1" s="12"/>
      <c r="E1" s="12"/>
      <c r="F1" s="60"/>
      <c r="G1" s="60"/>
      <c r="H1" s="60"/>
      <c r="I1" s="58"/>
    </row>
    <row r="2" spans="1:40" x14ac:dyDescent="0.25">
      <c r="A2" s="2"/>
      <c r="B2" s="2"/>
      <c r="C2" s="2"/>
      <c r="D2" s="2"/>
      <c r="E2" s="20"/>
      <c r="F2" s="9"/>
      <c r="G2" s="9"/>
      <c r="H2" s="9"/>
      <c r="I2" s="61"/>
      <c r="J2" s="5"/>
      <c r="K2" s="3"/>
      <c r="L2" t="s">
        <v>0</v>
      </c>
      <c r="O2" t="s">
        <v>1</v>
      </c>
      <c r="R2" t="s">
        <v>4</v>
      </c>
      <c r="T2" t="s">
        <v>5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2"/>
      <c r="B3" s="21"/>
      <c r="C3" s="22" t="s">
        <v>11</v>
      </c>
      <c r="D3" s="22"/>
      <c r="E3" s="23"/>
      <c r="F3" s="9"/>
      <c r="G3" s="9"/>
      <c r="H3" s="9"/>
      <c r="I3" s="61"/>
      <c r="J3" s="5"/>
      <c r="K3" s="3"/>
      <c r="L3" t="s">
        <v>6</v>
      </c>
      <c r="M3" t="s">
        <v>7</v>
      </c>
      <c r="O3" t="s">
        <v>6</v>
      </c>
      <c r="P3" t="s">
        <v>8</v>
      </c>
      <c r="R3" t="s">
        <v>7</v>
      </c>
      <c r="S3" t="s">
        <v>8</v>
      </c>
      <c r="T3" t="s">
        <v>7</v>
      </c>
      <c r="U3" t="s">
        <v>8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2"/>
      <c r="B4" s="14"/>
      <c r="C4" s="15"/>
      <c r="D4" s="15"/>
      <c r="E4" s="16"/>
      <c r="F4" s="9"/>
      <c r="G4" s="9"/>
      <c r="H4" s="9"/>
      <c r="I4" s="61"/>
      <c r="J4" s="5"/>
      <c r="K4" s="3"/>
      <c r="L4">
        <f>(N19+N20*D18)/(2*N20)</f>
        <v>275</v>
      </c>
      <c r="M4">
        <v>0</v>
      </c>
      <c r="O4">
        <f>(N19-D11)/N20</f>
        <v>275</v>
      </c>
      <c r="P4">
        <v>0</v>
      </c>
      <c r="R4">
        <f>(N19-N20*D10)/2</f>
        <v>450</v>
      </c>
      <c r="S4">
        <v>0</v>
      </c>
      <c r="T4">
        <f>N19-N20*D18</f>
        <v>900</v>
      </c>
      <c r="U4">
        <v>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x14ac:dyDescent="0.25">
      <c r="A5" s="2"/>
      <c r="B5" s="14"/>
      <c r="C5" s="15" t="s">
        <v>22</v>
      </c>
      <c r="D5" s="6">
        <v>500</v>
      </c>
      <c r="E5" s="16"/>
      <c r="F5" s="9"/>
      <c r="G5" s="9"/>
      <c r="H5" s="9"/>
      <c r="I5" s="61"/>
      <c r="J5" s="5"/>
      <c r="K5" s="3"/>
      <c r="L5">
        <v>0</v>
      </c>
      <c r="M5">
        <f>N19+N20*D18</f>
        <v>1100</v>
      </c>
      <c r="O5">
        <v>0</v>
      </c>
      <c r="P5">
        <f>N19-N20*O5-D11</f>
        <v>550</v>
      </c>
      <c r="R5">
        <v>0</v>
      </c>
      <c r="S5">
        <f>N19-N20*D10</f>
        <v>900</v>
      </c>
      <c r="T5">
        <v>0</v>
      </c>
      <c r="U5">
        <f>(N19-N20*D18)/2</f>
        <v>450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x14ac:dyDescent="0.25">
      <c r="A6" s="2"/>
      <c r="B6" s="14"/>
      <c r="C6" s="15" t="s">
        <v>23</v>
      </c>
      <c r="D6" s="6">
        <f>N22/10</f>
        <v>0.5</v>
      </c>
      <c r="E6" s="16"/>
      <c r="F6" s="9"/>
      <c r="G6" s="9"/>
      <c r="H6" s="9"/>
      <c r="I6" s="61"/>
      <c r="J6" s="5"/>
      <c r="K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x14ac:dyDescent="0.25">
      <c r="A7" s="2"/>
      <c r="B7" s="17"/>
      <c r="C7" s="18"/>
      <c r="D7" s="19"/>
      <c r="E7" s="20"/>
      <c r="F7" s="9"/>
      <c r="G7" s="9"/>
      <c r="H7" s="9"/>
      <c r="I7" s="61"/>
      <c r="J7" s="5"/>
      <c r="K7" s="3"/>
      <c r="L7" t="s">
        <v>2</v>
      </c>
      <c r="O7" t="s">
        <v>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x14ac:dyDescent="0.25">
      <c r="A8" s="2"/>
      <c r="B8" s="24"/>
      <c r="C8" s="25" t="s">
        <v>27</v>
      </c>
      <c r="D8" s="26"/>
      <c r="E8" s="27"/>
      <c r="F8" s="9"/>
      <c r="G8" s="9"/>
      <c r="H8" s="9"/>
      <c r="I8" s="61"/>
      <c r="J8" s="5"/>
      <c r="K8" s="3"/>
      <c r="L8" t="s">
        <v>6</v>
      </c>
      <c r="M8" t="s">
        <v>7</v>
      </c>
      <c r="O8" t="s">
        <v>6</v>
      </c>
      <c r="P8" t="s">
        <v>8</v>
      </c>
      <c r="R8" t="s">
        <v>29</v>
      </c>
      <c r="T8" t="s">
        <v>30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x14ac:dyDescent="0.25">
      <c r="A9" s="2"/>
      <c r="B9" s="28"/>
      <c r="C9" s="29"/>
      <c r="D9" s="30"/>
      <c r="E9" s="31"/>
      <c r="F9" s="9"/>
      <c r="G9" s="9"/>
      <c r="H9" s="9"/>
      <c r="I9" s="61"/>
      <c r="J9" s="5"/>
      <c r="K9" s="3"/>
      <c r="L9" s="1">
        <f>D10</f>
        <v>50</v>
      </c>
      <c r="M9">
        <v>0</v>
      </c>
      <c r="O9" s="1">
        <f>D18</f>
        <v>50</v>
      </c>
      <c r="P9">
        <f>0</f>
        <v>0</v>
      </c>
      <c r="R9" t="s">
        <v>8</v>
      </c>
      <c r="S9" t="s">
        <v>7</v>
      </c>
      <c r="T9" t="s">
        <v>7</v>
      </c>
      <c r="U9" t="s">
        <v>8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x14ac:dyDescent="0.25">
      <c r="A10" s="2"/>
      <c r="B10" s="32"/>
      <c r="C10" s="33" t="s">
        <v>12</v>
      </c>
      <c r="D10" s="7">
        <v>50</v>
      </c>
      <c r="E10" s="34"/>
      <c r="F10" s="9"/>
      <c r="G10" s="9"/>
      <c r="H10" s="9"/>
      <c r="I10" s="61"/>
      <c r="J10" s="5"/>
      <c r="K10" s="3"/>
      <c r="L10" s="1">
        <f>D10</f>
        <v>50</v>
      </c>
      <c r="M10">
        <f>M5</f>
        <v>1100</v>
      </c>
      <c r="O10" s="1">
        <f>D18</f>
        <v>50</v>
      </c>
      <c r="P10">
        <f>P5</f>
        <v>550</v>
      </c>
      <c r="R10">
        <f>$N$19-$N$20*$D$14/S10-$N$20*$D$10-S10</f>
        <v>-1011600.1</v>
      </c>
      <c r="S10">
        <v>0.1</v>
      </c>
      <c r="T10">
        <f>0</f>
        <v>0</v>
      </c>
      <c r="U10" s="1">
        <f>D19</f>
        <v>225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x14ac:dyDescent="0.25">
      <c r="A11" s="2"/>
      <c r="B11" s="32"/>
      <c r="C11" s="33" t="s">
        <v>13</v>
      </c>
      <c r="D11" s="8">
        <f>(N19+N20*D18-2*N20*D10)/2</f>
        <v>450</v>
      </c>
      <c r="E11" s="34"/>
      <c r="F11" s="9"/>
      <c r="G11" s="9"/>
      <c r="H11" s="9"/>
      <c r="I11" s="61"/>
      <c r="J11" s="5"/>
      <c r="K11" s="3"/>
      <c r="R11">
        <f t="shared" ref="R11:R43" si="0">$N$19-$N$20*$D$14/S11-$N$20*$D$10-S11</f>
        <v>-2826.716464020184</v>
      </c>
      <c r="S11">
        <f>($S$43-$S$10)/33+S10</f>
        <v>27.369696969696971</v>
      </c>
      <c r="T11" s="1">
        <f>D11</f>
        <v>450</v>
      </c>
      <c r="U11" s="1">
        <f>U10</f>
        <v>225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x14ac:dyDescent="0.25">
      <c r="A12" s="2"/>
      <c r="B12" s="32"/>
      <c r="C12" s="33" t="s">
        <v>14</v>
      </c>
      <c r="D12" s="8">
        <f>D11*D27</f>
        <v>73125</v>
      </c>
      <c r="E12" s="34"/>
      <c r="F12" s="9"/>
      <c r="G12" s="9"/>
      <c r="H12" s="9"/>
      <c r="I12" s="61"/>
      <c r="J12" s="5"/>
      <c r="K12" s="3"/>
      <c r="L12" t="s">
        <v>9</v>
      </c>
      <c r="O12" t="s">
        <v>10</v>
      </c>
      <c r="R12">
        <f t="shared" si="0"/>
        <v>-1007.6980152027737</v>
      </c>
      <c r="S12">
        <f t="shared" ref="S12:S42" si="1">($S$43-$S$10)/33+S11</f>
        <v>54.639393939393941</v>
      </c>
      <c r="T12" s="1">
        <f>T11</f>
        <v>450</v>
      </c>
      <c r="U12"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x14ac:dyDescent="0.25">
      <c r="A13" s="2"/>
      <c r="B13" s="32"/>
      <c r="C13" s="33" t="s">
        <v>15</v>
      </c>
      <c r="D13" s="8">
        <f>D11*D10</f>
        <v>22500</v>
      </c>
      <c r="E13" s="34"/>
      <c r="F13" s="9"/>
      <c r="G13" s="9"/>
      <c r="H13" s="9"/>
      <c r="I13" s="61"/>
      <c r="J13" s="5"/>
      <c r="K13" s="3"/>
      <c r="L13" t="s">
        <v>6</v>
      </c>
      <c r="M13" t="s">
        <v>7</v>
      </c>
      <c r="O13" t="s">
        <v>6</v>
      </c>
      <c r="P13" t="s">
        <v>8</v>
      </c>
      <c r="R13">
        <f t="shared" si="0"/>
        <v>-418.0356169912219</v>
      </c>
      <c r="S13">
        <f t="shared" si="1"/>
        <v>81.909090909090907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x14ac:dyDescent="0.25">
      <c r="A14" s="2"/>
      <c r="B14" s="32"/>
      <c r="C14" s="33" t="s">
        <v>16</v>
      </c>
      <c r="D14" s="8">
        <f>D12-D13</f>
        <v>50625</v>
      </c>
      <c r="E14" s="34"/>
      <c r="F14" s="9"/>
      <c r="G14" s="9"/>
      <c r="H14" s="9"/>
      <c r="I14" s="61"/>
      <c r="J14" s="5"/>
      <c r="K14" s="3"/>
      <c r="L14">
        <f>L4</f>
        <v>275</v>
      </c>
      <c r="M14">
        <v>0</v>
      </c>
      <c r="O14">
        <f>O4</f>
        <v>275</v>
      </c>
      <c r="P14">
        <v>0</v>
      </c>
      <c r="R14">
        <f t="shared" si="0"/>
        <v>-136.55673342265533</v>
      </c>
      <c r="S14">
        <f t="shared" si="1"/>
        <v>109.17878787878787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x14ac:dyDescent="0.25">
      <c r="A15" s="2"/>
      <c r="B15" s="35"/>
      <c r="C15" s="36"/>
      <c r="D15" s="37"/>
      <c r="E15" s="38"/>
      <c r="F15" s="9"/>
      <c r="G15" s="9"/>
      <c r="H15" s="9"/>
      <c r="I15" s="61"/>
      <c r="J15" s="5"/>
      <c r="K15" s="3"/>
      <c r="L15">
        <v>0</v>
      </c>
      <c r="M15">
        <f>M5/2</f>
        <v>550</v>
      </c>
      <c r="O15">
        <v>0</v>
      </c>
      <c r="P15">
        <f>P5/2</f>
        <v>275</v>
      </c>
      <c r="R15">
        <f t="shared" si="0"/>
        <v>21.513227863605323</v>
      </c>
      <c r="S15">
        <f t="shared" si="1"/>
        <v>136.44848484848484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x14ac:dyDescent="0.25">
      <c r="A16" s="2"/>
      <c r="B16" s="39"/>
      <c r="C16" s="40" t="s">
        <v>28</v>
      </c>
      <c r="D16" s="41"/>
      <c r="E16" s="42"/>
      <c r="F16" s="9"/>
      <c r="G16" s="9"/>
      <c r="H16" s="9"/>
      <c r="I16" s="61"/>
      <c r="J16" s="5"/>
      <c r="K16" s="3"/>
      <c r="R16">
        <f t="shared" si="0"/>
        <v>117.84103857162327</v>
      </c>
      <c r="S16">
        <f t="shared" si="1"/>
        <v>163.71818181818182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x14ac:dyDescent="0.25">
      <c r="A17" s="2"/>
      <c r="B17" s="43"/>
      <c r="C17" s="44"/>
      <c r="D17" s="45"/>
      <c r="E17" s="46"/>
      <c r="F17" s="9"/>
      <c r="G17" s="9"/>
      <c r="H17" s="9"/>
      <c r="I17" s="61"/>
      <c r="J17" s="5"/>
      <c r="K17" s="3"/>
      <c r="R17">
        <f t="shared" si="0"/>
        <v>178.87376561284475</v>
      </c>
      <c r="S17">
        <f t="shared" si="1"/>
        <v>190.9878787878788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x14ac:dyDescent="0.25">
      <c r="A18" s="2"/>
      <c r="B18" s="47"/>
      <c r="C18" s="48" t="s">
        <v>12</v>
      </c>
      <c r="D18" s="7">
        <v>50</v>
      </c>
      <c r="E18" s="49"/>
      <c r="F18" s="9"/>
      <c r="G18" s="9"/>
      <c r="H18" s="9"/>
      <c r="I18" s="61"/>
      <c r="J18" s="5"/>
      <c r="K18" s="3"/>
      <c r="R18">
        <f t="shared" si="0"/>
        <v>217.84100112545102</v>
      </c>
      <c r="S18">
        <f t="shared" si="1"/>
        <v>218.25757575757578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x14ac:dyDescent="0.25">
      <c r="A19" s="2"/>
      <c r="B19" s="47"/>
      <c r="C19" s="48" t="s">
        <v>13</v>
      </c>
      <c r="D19" s="8">
        <f>(N19-N20*D18-D11)/2</f>
        <v>225</v>
      </c>
      <c r="E19" s="49"/>
      <c r="F19" s="9"/>
      <c r="G19" s="9"/>
      <c r="H19" s="9"/>
      <c r="I19" s="61"/>
      <c r="J19" s="5"/>
      <c r="K19" s="3"/>
      <c r="L19" t="s">
        <v>24</v>
      </c>
      <c r="N19" s="6">
        <f>D5/D6</f>
        <v>1000</v>
      </c>
      <c r="R19">
        <f t="shared" si="0"/>
        <v>242.09491329168458</v>
      </c>
      <c r="S19">
        <f t="shared" si="1"/>
        <v>245.52727272727276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x14ac:dyDescent="0.25">
      <c r="A20" s="2"/>
      <c r="B20" s="47"/>
      <c r="C20" s="48" t="s">
        <v>14</v>
      </c>
      <c r="D20" s="8">
        <f>D19*D27</f>
        <v>36562.5</v>
      </c>
      <c r="E20" s="49"/>
      <c r="F20" s="9"/>
      <c r="G20" s="9"/>
      <c r="H20" s="9"/>
      <c r="I20" s="61"/>
      <c r="J20" s="5"/>
      <c r="K20" s="3"/>
      <c r="N20" s="6">
        <f>1/D6</f>
        <v>2</v>
      </c>
      <c r="R20">
        <f t="shared" si="0"/>
        <v>256.04788106339157</v>
      </c>
      <c r="S20">
        <f t="shared" si="1"/>
        <v>272.79696969696971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x14ac:dyDescent="0.25">
      <c r="A21" s="2"/>
      <c r="B21" s="47"/>
      <c r="C21" s="48" t="s">
        <v>15</v>
      </c>
      <c r="D21" s="8">
        <f>D19*D18</f>
        <v>11250</v>
      </c>
      <c r="E21" s="49"/>
      <c r="F21" s="9"/>
      <c r="G21" s="9"/>
      <c r="H21" s="9"/>
      <c r="I21" s="61"/>
      <c r="J21" s="5"/>
      <c r="K21" s="3"/>
      <c r="R21">
        <f t="shared" si="0"/>
        <v>262.50831667036954</v>
      </c>
      <c r="S21">
        <f t="shared" si="1"/>
        <v>300.06666666666666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x14ac:dyDescent="0.25">
      <c r="A22" s="2"/>
      <c r="B22" s="47"/>
      <c r="C22" s="48" t="s">
        <v>16</v>
      </c>
      <c r="D22" s="8">
        <f>D20-D21</f>
        <v>25312.5</v>
      </c>
      <c r="E22" s="49"/>
      <c r="F22" s="9"/>
      <c r="G22" s="9"/>
      <c r="H22" s="9"/>
      <c r="I22" s="61"/>
      <c r="J22" s="5"/>
      <c r="K22" s="3"/>
      <c r="L22" t="s">
        <v>25</v>
      </c>
      <c r="N22" s="10">
        <v>5</v>
      </c>
      <c r="R22">
        <f t="shared" si="0"/>
        <v>263.34878091886179</v>
      </c>
      <c r="S22">
        <f t="shared" si="1"/>
        <v>327.33636363636361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x14ac:dyDescent="0.25">
      <c r="A23" s="2"/>
      <c r="B23" s="50"/>
      <c r="C23" s="51"/>
      <c r="D23" s="52"/>
      <c r="E23" s="53"/>
      <c r="F23" s="9"/>
      <c r="G23" s="9"/>
      <c r="H23" s="9"/>
      <c r="I23" s="61"/>
      <c r="J23" s="5"/>
      <c r="K23" s="3"/>
      <c r="R23">
        <f t="shared" si="0"/>
        <v>259.86582454177739</v>
      </c>
      <c r="S23">
        <f t="shared" si="1"/>
        <v>354.60606060606057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x14ac:dyDescent="0.25">
      <c r="A24" s="2"/>
      <c r="B24" s="54"/>
      <c r="C24" s="22" t="s">
        <v>17</v>
      </c>
      <c r="D24" s="55"/>
      <c r="E24" s="56"/>
      <c r="F24" s="9"/>
      <c r="G24" s="9"/>
      <c r="H24" s="9"/>
      <c r="I24" s="61"/>
      <c r="J24" s="5"/>
      <c r="K24" s="3"/>
      <c r="R24">
        <f t="shared" si="0"/>
        <v>252.98565221165546</v>
      </c>
      <c r="S24">
        <f t="shared" si="1"/>
        <v>381.87575757575752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x14ac:dyDescent="0.25">
      <c r="A25" s="2"/>
      <c r="B25" s="57"/>
      <c r="C25" s="2"/>
      <c r="D25" s="11"/>
      <c r="E25" s="59"/>
      <c r="F25" s="9"/>
      <c r="G25" s="9"/>
      <c r="H25" s="9"/>
      <c r="I25" s="61"/>
      <c r="J25" s="5"/>
      <c r="K25" s="3"/>
      <c r="L25" t="s">
        <v>30</v>
      </c>
      <c r="O25" t="s">
        <v>30</v>
      </c>
      <c r="R25">
        <f t="shared" si="0"/>
        <v>243.38754105513209</v>
      </c>
      <c r="S25">
        <f t="shared" si="1"/>
        <v>409.14545454545447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x14ac:dyDescent="0.25">
      <c r="A26" s="2"/>
      <c r="B26" s="14"/>
      <c r="C26" s="2" t="s">
        <v>18</v>
      </c>
      <c r="D26" s="8">
        <f>D11+D19</f>
        <v>675</v>
      </c>
      <c r="E26" s="16"/>
      <c r="F26" s="9"/>
      <c r="G26" s="9"/>
      <c r="H26" s="9"/>
      <c r="I26" s="61"/>
      <c r="J26" s="5"/>
      <c r="K26" s="3"/>
      <c r="L26" t="s">
        <v>6</v>
      </c>
      <c r="M26" t="s">
        <v>7</v>
      </c>
      <c r="O26" t="s">
        <v>6</v>
      </c>
      <c r="P26" t="s">
        <v>8</v>
      </c>
      <c r="R26">
        <f t="shared" si="0"/>
        <v>231.58098782950918</v>
      </c>
      <c r="S26">
        <f t="shared" si="1"/>
        <v>436.41515151515142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x14ac:dyDescent="0.25">
      <c r="A27" s="2"/>
      <c r="B27" s="14"/>
      <c r="C27" s="2" t="s">
        <v>19</v>
      </c>
      <c r="D27" s="8">
        <f>N19/N20-1/N20*D26</f>
        <v>162.5</v>
      </c>
      <c r="E27" s="16"/>
      <c r="F27" s="9"/>
      <c r="G27" s="9"/>
      <c r="H27" s="9"/>
      <c r="I27" s="61"/>
      <c r="J27" s="5"/>
      <c r="K27" s="3"/>
      <c r="L27">
        <v>0</v>
      </c>
      <c r="M27" s="1">
        <f>D11</f>
        <v>450</v>
      </c>
      <c r="O27">
        <v>0</v>
      </c>
      <c r="P27" s="1">
        <f>D19</f>
        <v>225</v>
      </c>
      <c r="R27">
        <f t="shared" si="0"/>
        <v>217.95563355624535</v>
      </c>
      <c r="S27">
        <f t="shared" si="1"/>
        <v>463.68484848484837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x14ac:dyDescent="0.25">
      <c r="A28" s="2"/>
      <c r="B28" s="14"/>
      <c r="C28" s="2" t="s">
        <v>20</v>
      </c>
      <c r="D28" s="8">
        <f>(N19/N20-D27)*D26/2</f>
        <v>113906.25</v>
      </c>
      <c r="E28" s="16"/>
      <c r="F28" s="9"/>
      <c r="G28" s="9"/>
      <c r="H28" s="9"/>
      <c r="I28" s="61"/>
      <c r="J28" s="5"/>
      <c r="K28" s="3"/>
      <c r="L28" s="1">
        <f>D10</f>
        <v>50</v>
      </c>
      <c r="M28" s="1">
        <f>M27</f>
        <v>450</v>
      </c>
      <c r="O28" s="1">
        <f>D18</f>
        <v>50</v>
      </c>
      <c r="P28" s="1">
        <f>P27</f>
        <v>225</v>
      </c>
      <c r="R28">
        <f t="shared" si="0"/>
        <v>202.81454999957924</v>
      </c>
      <c r="S28">
        <f t="shared" si="1"/>
        <v>490.95454545454533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x14ac:dyDescent="0.25">
      <c r="A29" s="2"/>
      <c r="B29" s="14"/>
      <c r="C29" s="2" t="s">
        <v>21</v>
      </c>
      <c r="D29" s="8">
        <f>D28+D14+D22</f>
        <v>189843.75</v>
      </c>
      <c r="E29" s="16"/>
      <c r="F29" s="9"/>
      <c r="G29" s="9"/>
      <c r="H29" s="9"/>
      <c r="I29" s="61"/>
      <c r="J29" s="5"/>
      <c r="K29" s="3"/>
      <c r="L29" s="1">
        <f>O29</f>
        <v>162.5</v>
      </c>
      <c r="M29" s="1">
        <f>M28</f>
        <v>450</v>
      </c>
      <c r="O29" s="1">
        <f>D27</f>
        <v>162.5</v>
      </c>
      <c r="P29" s="1">
        <f>P28</f>
        <v>225</v>
      </c>
      <c r="R29">
        <f t="shared" si="0"/>
        <v>186.39701665396171</v>
      </c>
      <c r="S29">
        <f t="shared" si="1"/>
        <v>518.22424242424233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x14ac:dyDescent="0.25">
      <c r="A30" s="2"/>
      <c r="B30" s="14"/>
      <c r="C30" s="18"/>
      <c r="D30" s="18"/>
      <c r="E30" s="18"/>
      <c r="F30" s="62"/>
      <c r="G30" s="62"/>
      <c r="H30" s="62"/>
      <c r="I30" s="20"/>
      <c r="J30" s="5"/>
      <c r="K30" s="3"/>
      <c r="L30" s="1">
        <f>L29</f>
        <v>162.5</v>
      </c>
      <c r="M30">
        <v>0</v>
      </c>
      <c r="O30" s="1">
        <f>O29</f>
        <v>162.5</v>
      </c>
      <c r="P30">
        <v>0</v>
      </c>
      <c r="R30">
        <f t="shared" si="0"/>
        <v>168.89446588790145</v>
      </c>
      <c r="S30">
        <f t="shared" si="1"/>
        <v>545.49393939393929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x14ac:dyDescent="0.25">
      <c r="A31" s="3"/>
      <c r="B31" s="3"/>
      <c r="C31" s="3"/>
      <c r="D31" s="3"/>
      <c r="E31" s="3"/>
      <c r="F31" s="3"/>
      <c r="G31" s="3"/>
      <c r="H31" s="3"/>
      <c r="I31" s="3"/>
      <c r="J31" s="5"/>
      <c r="K31" s="3"/>
      <c r="R31">
        <f t="shared" si="0"/>
        <v>150.46187312782456</v>
      </c>
      <c r="S31">
        <f t="shared" si="1"/>
        <v>572.76363636363624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x14ac:dyDescent="0.25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t="s">
        <v>31</v>
      </c>
      <c r="R32">
        <f t="shared" si="0"/>
        <v>131.22604114586238</v>
      </c>
      <c r="S32">
        <f t="shared" si="1"/>
        <v>600.03333333333319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t="s">
        <v>6</v>
      </c>
      <c r="M33" t="s">
        <v>32</v>
      </c>
      <c r="R33">
        <f t="shared" si="0"/>
        <v>111.29172357359414</v>
      </c>
      <c r="S33">
        <f t="shared" si="1"/>
        <v>627.30303030303014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>
        <v>0</v>
      </c>
      <c r="M34" s="1">
        <f>D5/D6</f>
        <v>1000</v>
      </c>
      <c r="R34">
        <f t="shared" si="0"/>
        <v>90.74621777122934</v>
      </c>
      <c r="S34">
        <f t="shared" si="1"/>
        <v>654.57272727272709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1">
        <f>D5</f>
        <v>500</v>
      </c>
      <c r="M35">
        <v>0</v>
      </c>
      <c r="R35">
        <f t="shared" si="0"/>
        <v>69.662855569849285</v>
      </c>
      <c r="S35">
        <f t="shared" si="1"/>
        <v>681.84242424242404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R36">
        <f t="shared" si="0"/>
        <v>48.103688571346993</v>
      </c>
      <c r="S36">
        <f t="shared" si="1"/>
        <v>709.112121212121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R37">
        <f t="shared" si="0"/>
        <v>26.121576796083787</v>
      </c>
      <c r="S37">
        <f t="shared" si="1"/>
        <v>736.38181818181795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R38">
        <f t="shared" si="0"/>
        <v>3.7618298217990969</v>
      </c>
      <c r="S38">
        <f t="shared" si="1"/>
        <v>763.6515151515149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R39">
        <f t="shared" si="0"/>
        <v>-18.936491580530515</v>
      </c>
      <c r="S39">
        <f t="shared" si="1"/>
        <v>790.92121212121185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R40">
        <f t="shared" si="0"/>
        <v>-41.939534106186443</v>
      </c>
      <c r="S40">
        <f t="shared" si="1"/>
        <v>818.1909090909088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R41">
        <f t="shared" si="0"/>
        <v>-65.217812102139533</v>
      </c>
      <c r="S41">
        <f t="shared" si="1"/>
        <v>845.46060606060576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R42">
        <f t="shared" si="0"/>
        <v>-88.745525199670169</v>
      </c>
      <c r="S42">
        <f t="shared" si="1"/>
        <v>872.73030303030271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R43">
        <f t="shared" si="0"/>
        <v>-112.5</v>
      </c>
      <c r="S43">
        <f>T4</f>
        <v>900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</sheetData>
  <pageMargins left="0.7" right="0.7" top="0.75" bottom="0.75" header="0.3" footer="0.3"/>
  <pageSetup orientation="portrait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Spinner 1">
              <controlPr defaultSize="0" autoPict="0">
                <anchor moveWithCells="1" sizeWithCells="1">
                  <from>
                    <xdr:col>4</xdr:col>
                    <xdr:colOff>9525</xdr:colOff>
                    <xdr:row>9</xdr:row>
                    <xdr:rowOff>9525</xdr:rowOff>
                  </from>
                  <to>
                    <xdr:col>4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Spinner 2">
              <controlPr defaultSize="0" autoPict="0">
                <anchor moveWithCells="1" sizeWithCells="1">
                  <from>
                    <xdr:col>4</xdr:col>
                    <xdr:colOff>9525</xdr:colOff>
                    <xdr:row>17</xdr:row>
                    <xdr:rowOff>9525</xdr:rowOff>
                  </from>
                  <to>
                    <xdr:col>4</xdr:col>
                    <xdr:colOff>209550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Spinner 3">
              <controlPr defaultSize="0" autoPict="0">
                <anchor moveWithCells="1" sizeWithCells="1">
                  <from>
                    <xdr:col>4</xdr:col>
                    <xdr:colOff>9525</xdr:colOff>
                    <xdr:row>4</xdr:row>
                    <xdr:rowOff>9525</xdr:rowOff>
                  </from>
                  <to>
                    <xdr:col>4</xdr:col>
                    <xdr:colOff>209550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Spinner 4">
              <controlPr defaultSize="0" autoPict="0">
                <anchor moveWithCells="1" sizeWithCells="1">
                  <from>
                    <xdr:col>2</xdr:col>
                    <xdr:colOff>1971675</xdr:colOff>
                    <xdr:row>5</xdr:row>
                    <xdr:rowOff>19050</xdr:rowOff>
                  </from>
                  <to>
                    <xdr:col>2</xdr:col>
                    <xdr:colOff>2171700</xdr:colOff>
                    <xdr:row>5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Sequential Entry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jgilbert</dc:creator>
  <cp:lastModifiedBy>jgilbert</cp:lastModifiedBy>
  <dcterms:created xsi:type="dcterms:W3CDTF">2014-01-06T17:25:27Z</dcterms:created>
  <dcterms:modified xsi:type="dcterms:W3CDTF">2014-03-21T17:50:17Z</dcterms:modified>
</cp:coreProperties>
</file>