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gilbert\SkyDrive\Documents\IO_Project\"/>
    </mc:Choice>
  </mc:AlternateContent>
  <bookViews>
    <workbookView xWindow="0" yWindow="0" windowWidth="19200" windowHeight="11595" tabRatio="918"/>
  </bookViews>
  <sheets>
    <sheet name="Many Firm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8" l="1"/>
  <c r="D27" i="8"/>
  <c r="D20" i="8"/>
  <c r="S11" i="8"/>
  <c r="D11" i="8"/>
  <c r="R12" i="8"/>
  <c r="R13" i="8"/>
  <c r="S12" i="8"/>
  <c r="D28" i="8"/>
  <c r="O21" i="8"/>
  <c r="O20" i="8"/>
  <c r="P19" i="8"/>
  <c r="P22" i="8"/>
  <c r="O19" i="8"/>
  <c r="L21" i="8"/>
  <c r="O22" i="8"/>
  <c r="L22" i="8"/>
  <c r="P20" i="8"/>
  <c r="P21" i="8"/>
  <c r="M19" i="8"/>
  <c r="M20" i="8"/>
  <c r="M21" i="8"/>
  <c r="L20" i="8"/>
  <c r="L19" i="8"/>
  <c r="P34" i="8"/>
  <c r="Q27" i="8"/>
  <c r="N5" i="8"/>
  <c r="N25" i="8"/>
  <c r="N26" i="8"/>
  <c r="O5" i="8"/>
  <c r="O15" i="8"/>
  <c r="N4" i="8"/>
  <c r="N14" i="8"/>
  <c r="O10" i="8"/>
  <c r="N9" i="8"/>
  <c r="N10" i="8"/>
  <c r="O9" i="8"/>
  <c r="N15" i="8"/>
  <c r="O14" i="8"/>
  <c r="O4" i="8"/>
  <c r="T4" i="8"/>
  <c r="R5" i="8"/>
  <c r="Q4" i="8"/>
  <c r="L4" i="8"/>
  <c r="L14" i="8"/>
  <c r="O34" i="8"/>
  <c r="N34" i="8"/>
  <c r="O33" i="8"/>
  <c r="N33" i="8"/>
  <c r="N32" i="8"/>
  <c r="M5" i="8"/>
  <c r="S5" i="8"/>
  <c r="D29" i="8"/>
  <c r="D21" i="8"/>
  <c r="D22" i="8"/>
  <c r="D23" i="8"/>
  <c r="D12" i="8"/>
  <c r="D13" i="8"/>
  <c r="D14" i="8"/>
  <c r="D30" i="8"/>
  <c r="O32" i="8"/>
  <c r="O31" i="8"/>
  <c r="N31" i="8"/>
  <c r="M15" i="8"/>
  <c r="M10" i="8"/>
  <c r="L10" i="8"/>
  <c r="L9" i="8"/>
</calcChain>
</file>

<file path=xl/sharedStrings.xml><?xml version="1.0" encoding="utf-8"?>
<sst xmlns="http://schemas.openxmlformats.org/spreadsheetml/2006/main" count="66" uniqueCount="41">
  <si>
    <t>RD1</t>
  </si>
  <si>
    <t>C1</t>
  </si>
  <si>
    <t>BR1</t>
  </si>
  <si>
    <t>$</t>
  </si>
  <si>
    <t>q1</t>
  </si>
  <si>
    <t>RMR1</t>
  </si>
  <si>
    <t>Market Characteristics</t>
  </si>
  <si>
    <t>Marginal Cost</t>
  </si>
  <si>
    <t>Quantity Produced</t>
  </si>
  <si>
    <t>Revenue</t>
  </si>
  <si>
    <t>Total Cost</t>
  </si>
  <si>
    <t>Profit</t>
  </si>
  <si>
    <t>Market Outcome</t>
  </si>
  <si>
    <t>Total Output</t>
  </si>
  <si>
    <t>Price</t>
  </si>
  <si>
    <t>Consumer Surplus</t>
  </si>
  <si>
    <t>Total Surplus</t>
  </si>
  <si>
    <t>Inverse Demand Intercept</t>
  </si>
  <si>
    <t>Inverse Demand Slope</t>
  </si>
  <si>
    <t xml:space="preserve">Ordinary Demand </t>
  </si>
  <si>
    <t>Counter</t>
  </si>
  <si>
    <t>Number of Firms</t>
  </si>
  <si>
    <t>qn</t>
  </si>
  <si>
    <t>Monopoly Outcome</t>
  </si>
  <si>
    <t>q</t>
  </si>
  <si>
    <t>p</t>
  </si>
  <si>
    <t>Competitive Outcome</t>
  </si>
  <si>
    <t>Firm 1 Characteristics</t>
  </si>
  <si>
    <t>Other Firm Characteristics</t>
  </si>
  <si>
    <t>BRothers</t>
  </si>
  <si>
    <t>RDo</t>
  </si>
  <si>
    <t>qo</t>
  </si>
  <si>
    <t>Co</t>
  </si>
  <si>
    <t>RMRo</t>
  </si>
  <si>
    <t>Monopoly Outcome 1</t>
  </si>
  <si>
    <t>Competitive Outcome 1</t>
  </si>
  <si>
    <t>Market</t>
  </si>
  <si>
    <t>Q</t>
  </si>
  <si>
    <t>Lines</t>
  </si>
  <si>
    <t>q2</t>
  </si>
  <si>
    <t>Cournot With Many Firms (Simultaneous Entry)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</si>
</sst>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164" fontId="0" fillId="0" borderId="0" xfId="0" applyNumberFormat="1"/>
    <xf numFmtId="0" fontId="0" fillId="2" borderId="0" xfId="0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164" fontId="0" fillId="0" borderId="1" xfId="0" applyNumberFormat="1" applyBorder="1"/>
    <xf numFmtId="164" fontId="0" fillId="8" borderId="1" xfId="0" applyNumberFormat="1" applyFill="1" applyBorder="1"/>
    <xf numFmtId="164" fontId="0" fillId="9" borderId="1" xfId="0" applyNumberFormat="1" applyFill="1" applyBorder="1"/>
    <xf numFmtId="0" fontId="0" fillId="9" borderId="1" xfId="0" applyFill="1" applyBorder="1"/>
    <xf numFmtId="0" fontId="0" fillId="0" borderId="1" xfId="0" applyBorder="1"/>
    <xf numFmtId="0" fontId="5" fillId="2" borderId="0" xfId="0" applyFont="1" applyFill="1"/>
    <xf numFmtId="0" fontId="0" fillId="8" borderId="0" xfId="0" applyFill="1"/>
    <xf numFmtId="0" fontId="4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2" fillId="6" borderId="2" xfId="0" applyFont="1" applyFill="1" applyBorder="1"/>
    <xf numFmtId="0" fontId="1" fillId="6" borderId="3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7" borderId="5" xfId="0" applyFill="1" applyBorder="1"/>
    <xf numFmtId="0" fontId="0" fillId="7" borderId="0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9" xfId="0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2" borderId="10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9" xfId="0" applyFill="1" applyBorder="1"/>
    <xf numFmtId="0" fontId="3" fillId="2" borderId="8" xfId="0" applyFont="1" applyFill="1" applyBorder="1"/>
  </cellXfs>
  <cellStyles count="9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100" b="0" i="0"/>
            </a:pPr>
            <a:r>
              <a:rPr lang="en-US" sz="1100" b="0" i="0"/>
              <a:t>Firm 1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'Many Firms'!$L$2</c:f>
              <c:strCache>
                <c:ptCount val="1"/>
                <c:pt idx="0">
                  <c:v>RD1</c:v>
                </c:pt>
              </c:strCache>
            </c:strRef>
          </c:tx>
          <c:spPr>
            <a:ln w="19050">
              <a:solidFill>
                <a:schemeClr val="accent2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'Many Firms'!$M$4:$M$5</c:f>
              <c:numCache>
                <c:formatCode>General</c:formatCode>
                <c:ptCount val="2"/>
                <c:pt idx="0">
                  <c:v>0</c:v>
                </c:pt>
                <c:pt idx="1">
                  <c:v>700</c:v>
                </c:pt>
              </c:numCache>
            </c:numRef>
          </c:xVal>
          <c:yVal>
            <c:numRef>
              <c:f>'Many Firms'!$L$4:$L$5</c:f>
              <c:numCache>
                <c:formatCode>General</c:formatCode>
                <c:ptCount val="2"/>
                <c:pt idx="0">
                  <c:v>350</c:v>
                </c:pt>
                <c:pt idx="1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'Many Firms'!$L$7</c:f>
              <c:strCache>
                <c:ptCount val="1"/>
                <c:pt idx="0">
                  <c:v>C1</c:v>
                </c:pt>
              </c:strCache>
            </c:strRef>
          </c:tx>
          <c:spPr>
            <a:ln w="19050"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'Many Firms'!$M$9:$M$10</c:f>
              <c:numCache>
                <c:formatCode>0.0</c:formatCode>
                <c:ptCount val="2"/>
                <c:pt idx="0" formatCode="General">
                  <c:v>0</c:v>
                </c:pt>
                <c:pt idx="1">
                  <c:v>700</c:v>
                </c:pt>
              </c:numCache>
            </c:numRef>
          </c:xVal>
          <c:yVal>
            <c:numRef>
              <c:f>'Many Firms'!$L$9:$L$10</c:f>
              <c:numCache>
                <c:formatCode>0.0</c:formatCode>
                <c:ptCount val="2"/>
                <c:pt idx="0">
                  <c:v>50</c:v>
                </c:pt>
                <c:pt idx="1">
                  <c:v>50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'Many Firms'!$L$12</c:f>
              <c:strCache>
                <c:ptCount val="1"/>
                <c:pt idx="0">
                  <c:v>RMR1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'Many Firms'!$M$14:$M$15</c:f>
              <c:numCache>
                <c:formatCode>General</c:formatCode>
                <c:ptCount val="2"/>
                <c:pt idx="0">
                  <c:v>0</c:v>
                </c:pt>
                <c:pt idx="1">
                  <c:v>350</c:v>
                </c:pt>
              </c:numCache>
            </c:numRef>
          </c:xVal>
          <c:yVal>
            <c:numRef>
              <c:f>'Many Firms'!$L$14:$L$15</c:f>
              <c:numCache>
                <c:formatCode>General</c:formatCode>
                <c:ptCount val="2"/>
                <c:pt idx="0">
                  <c:v>350</c:v>
                </c:pt>
                <c:pt idx="1">
                  <c:v>0</c:v>
                </c:pt>
              </c:numCache>
            </c:numRef>
          </c:yVal>
          <c:smooth val="0"/>
        </c:ser>
        <c:ser>
          <c:idx val="3"/>
          <c:order val="3"/>
          <c:tx>
            <c:v>Market Demand</c:v>
          </c:tx>
          <c:spPr>
            <a:ln w="19050">
              <a:solidFill>
                <a:schemeClr val="accent5"/>
              </a:solidFill>
            </a:ln>
          </c:spPr>
          <c:marker>
            <c:symbol val="none"/>
          </c:marker>
          <c:xVal>
            <c:numRef>
              <c:f>'Many Firms'!$Q$27:$Q$28</c:f>
              <c:numCache>
                <c:formatCode>General</c:formatCode>
                <c:ptCount val="2"/>
                <c:pt idx="0">
                  <c:v>1000</c:v>
                </c:pt>
                <c:pt idx="1">
                  <c:v>0</c:v>
                </c:pt>
              </c:numCache>
            </c:numRef>
          </c:xVal>
          <c:yVal>
            <c:numRef>
              <c:f>'Many Firms'!$P$33:$P$34</c:f>
              <c:numCache>
                <c:formatCode>General</c:formatCode>
                <c:ptCount val="2"/>
                <c:pt idx="0">
                  <c:v>0</c:v>
                </c:pt>
                <c:pt idx="1">
                  <c:v>500</c:v>
                </c:pt>
              </c:numCache>
            </c:numRef>
          </c:yVal>
          <c:smooth val="0"/>
        </c:ser>
        <c:ser>
          <c:idx val="4"/>
          <c:order val="4"/>
          <c:tx>
            <c:v>Lines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accent2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964856230031947"/>
                      <c:h val="0.12734030197444832"/>
                    </c:manualLayout>
                  </c15:layout>
                </c:ext>
              </c:extLst>
            </c:dLbl>
            <c:dLbl>
              <c:idx val="2"/>
              <c:layout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816826411075612"/>
                      <c:h val="0.12734030197444832"/>
                    </c:manualLayout>
                  </c15:layout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'Many Firms'!$M$19:$M$22</c:f>
              <c:numCache>
                <c:formatCode>0.0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300</c:v>
                </c:pt>
                <c:pt idx="3" formatCode="General">
                  <c:v>0</c:v>
                </c:pt>
              </c:numCache>
            </c:numRef>
          </c:xVal>
          <c:yVal>
            <c:numRef>
              <c:f>'Many Firms'!$L$19:$L$22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50</c:v>
                </c:pt>
                <c:pt idx="2">
                  <c:v>200</c:v>
                </c:pt>
                <c:pt idx="3">
                  <c:v>200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3359592"/>
        <c:axId val="353359984"/>
      </c:scatterChart>
      <c:valAx>
        <c:axId val="353359592"/>
        <c:scaling>
          <c:orientation val="minMax"/>
          <c:max val="12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/>
                </a:pPr>
                <a:r>
                  <a:rPr lang="en-US" sz="1000" b="0" i="0"/>
                  <a:t>Quantity</a:t>
                </a:r>
                <a:r>
                  <a:rPr lang="en-US" sz="1000" b="0" i="0" baseline="0"/>
                  <a:t> 1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19050"/>
        </c:spPr>
        <c:crossAx val="353359984"/>
        <c:crosses val="autoZero"/>
        <c:crossBetween val="midCat"/>
        <c:majorUnit val="200"/>
      </c:valAx>
      <c:valAx>
        <c:axId val="353359984"/>
        <c:scaling>
          <c:orientation val="minMax"/>
          <c:max val="60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000" b="0" i="0"/>
                </a:pPr>
                <a:r>
                  <a:rPr lang="en-US" sz="1000" b="0" i="0"/>
                  <a:t>Dollars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19050">
            <a:solidFill>
              <a:schemeClr val="bg1">
                <a:lumMod val="50000"/>
              </a:schemeClr>
            </a:solidFill>
          </a:ln>
        </c:spPr>
        <c:crossAx val="353359592"/>
        <c:crosses val="autoZero"/>
        <c:crossBetween val="midCat"/>
      </c:valAx>
    </c:plotArea>
    <c:plotVisOnly val="0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 orientation="portrait" horizontalDpi="-4" vertic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100" b="0" i="0"/>
            </a:pPr>
            <a:r>
              <a:rPr lang="en-US" sz="1100" b="0" i="0"/>
              <a:t>Best Response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'Many Firms'!$Q$2</c:f>
              <c:strCache>
                <c:ptCount val="1"/>
                <c:pt idx="0">
                  <c:v>BR1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'Many Firms'!$R$4:$R$5</c:f>
              <c:numCache>
                <c:formatCode>General</c:formatCode>
                <c:ptCount val="2"/>
                <c:pt idx="0">
                  <c:v>0</c:v>
                </c:pt>
                <c:pt idx="1">
                  <c:v>900</c:v>
                </c:pt>
              </c:numCache>
            </c:numRef>
          </c:xVal>
          <c:yVal>
            <c:numRef>
              <c:f>'Many Firms'!$Q$4:$Q$5</c:f>
              <c:numCache>
                <c:formatCode>General</c:formatCode>
                <c:ptCount val="2"/>
                <c:pt idx="0">
                  <c:v>450</c:v>
                </c:pt>
                <c:pt idx="1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'Many Firms'!$S$2</c:f>
              <c:strCache>
                <c:ptCount val="1"/>
                <c:pt idx="0">
                  <c:v>BRothers</c:v>
                </c:pt>
              </c:strCache>
            </c:strRef>
          </c:tx>
          <c:spPr>
            <a:ln w="190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'Many Firms'!$T$4:$T$5</c:f>
              <c:numCache>
                <c:formatCode>General</c:formatCode>
                <c:ptCount val="2"/>
                <c:pt idx="0">
                  <c:v>450</c:v>
                </c:pt>
                <c:pt idx="1">
                  <c:v>0</c:v>
                </c:pt>
              </c:numCache>
            </c:numRef>
          </c:xVal>
          <c:yVal>
            <c:numRef>
              <c:f>'Many Firms'!$S$4:$S$5</c:f>
              <c:numCache>
                <c:formatCode>General</c:formatCode>
                <c:ptCount val="2"/>
                <c:pt idx="0">
                  <c:v>0</c:v>
                </c:pt>
                <c:pt idx="1">
                  <c:v>900</c:v>
                </c:pt>
              </c:numCache>
            </c:numRef>
          </c:yVal>
          <c:smooth val="0"/>
        </c:ser>
        <c:ser>
          <c:idx val="2"/>
          <c:order val="2"/>
          <c:tx>
            <c:v>Lines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accent1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'Many Firms'!$S$11:$S$13</c:f>
              <c:numCache>
                <c:formatCode>0.0</c:formatCode>
                <c:ptCount val="3"/>
                <c:pt idx="0">
                  <c:v>300</c:v>
                </c:pt>
                <c:pt idx="1">
                  <c:v>300</c:v>
                </c:pt>
                <c:pt idx="2" formatCode="General">
                  <c:v>0</c:v>
                </c:pt>
              </c:numCache>
            </c:numRef>
          </c:xVal>
          <c:yVal>
            <c:numRef>
              <c:f>'Many Firms'!$R$11:$R$13</c:f>
              <c:numCache>
                <c:formatCode>0.0</c:formatCode>
                <c:ptCount val="3"/>
                <c:pt idx="0" formatCode="General">
                  <c:v>0</c:v>
                </c:pt>
                <c:pt idx="1">
                  <c:v>300</c:v>
                </c:pt>
                <c:pt idx="2">
                  <c:v>300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8418864"/>
        <c:axId val="307204448"/>
      </c:scatterChart>
      <c:valAx>
        <c:axId val="308418864"/>
        <c:scaling>
          <c:orientation val="minMax"/>
          <c:max val="1200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/>
                </a:pPr>
                <a:r>
                  <a:rPr lang="en-US" sz="1000" b="0" i="0"/>
                  <a:t>Quantity</a:t>
                </a:r>
                <a:r>
                  <a:rPr lang="en-US" sz="1000" b="0" i="0" baseline="0"/>
                  <a:t> All Other Firms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19050"/>
        </c:spPr>
        <c:crossAx val="307204448"/>
        <c:crosses val="autoZero"/>
        <c:crossBetween val="midCat"/>
      </c:valAx>
      <c:valAx>
        <c:axId val="307204448"/>
        <c:scaling>
          <c:orientation val="minMax"/>
          <c:max val="12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000" b="0" i="0"/>
                </a:pPr>
                <a:r>
                  <a:rPr lang="en-US" sz="1000" b="0" i="0"/>
                  <a:t>Quantity 1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19050"/>
        </c:spPr>
        <c:crossAx val="308418864"/>
        <c:crosses val="autoZero"/>
        <c:crossBetween val="midCat"/>
      </c:valAx>
    </c:plotArea>
    <c:plotVisOnly val="0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100" b="0" i="0"/>
            </a:pPr>
            <a:r>
              <a:rPr lang="en-US" sz="1100" b="0" i="0"/>
              <a:t>Other Firms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'Many Firms'!$N$2</c:f>
              <c:strCache>
                <c:ptCount val="1"/>
                <c:pt idx="0">
                  <c:v>RDo</c:v>
                </c:pt>
              </c:strCache>
            </c:strRef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'Many Firms'!$O$4:$O$5</c:f>
              <c:numCache>
                <c:formatCode>General</c:formatCode>
                <c:ptCount val="2"/>
                <c:pt idx="0">
                  <c:v>0</c:v>
                </c:pt>
                <c:pt idx="1">
                  <c:v>700</c:v>
                </c:pt>
              </c:numCache>
            </c:numRef>
          </c:xVal>
          <c:yVal>
            <c:numRef>
              <c:f>'Many Firms'!$N$4:$N$5</c:f>
              <c:numCache>
                <c:formatCode>General</c:formatCode>
                <c:ptCount val="2"/>
                <c:pt idx="0">
                  <c:v>350</c:v>
                </c:pt>
                <c:pt idx="1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'Many Firms'!$L$7</c:f>
              <c:strCache>
                <c:ptCount val="1"/>
                <c:pt idx="0">
                  <c:v>C1</c:v>
                </c:pt>
              </c:strCache>
            </c:strRef>
          </c:tx>
          <c:spPr>
            <a:ln w="19050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'Many Firms'!$O$9:$O$10</c:f>
              <c:numCache>
                <c:formatCode>0.0</c:formatCode>
                <c:ptCount val="2"/>
                <c:pt idx="0" formatCode="General">
                  <c:v>0</c:v>
                </c:pt>
                <c:pt idx="1">
                  <c:v>700</c:v>
                </c:pt>
              </c:numCache>
            </c:numRef>
          </c:xVal>
          <c:yVal>
            <c:numRef>
              <c:f>'Many Firms'!$N$9:$N$10</c:f>
              <c:numCache>
                <c:formatCode>0.0</c:formatCode>
                <c:ptCount val="2"/>
                <c:pt idx="0">
                  <c:v>50</c:v>
                </c:pt>
                <c:pt idx="1">
                  <c:v>50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'Many Firms'!$N$12</c:f>
              <c:strCache>
                <c:ptCount val="1"/>
                <c:pt idx="0">
                  <c:v>RMRo</c:v>
                </c:pt>
              </c:strCache>
            </c:strRef>
          </c:tx>
          <c:spPr>
            <a:ln w="190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'Many Firms'!$O$14:$O$15</c:f>
              <c:numCache>
                <c:formatCode>General</c:formatCode>
                <c:ptCount val="2"/>
                <c:pt idx="0">
                  <c:v>0</c:v>
                </c:pt>
                <c:pt idx="1">
                  <c:v>350</c:v>
                </c:pt>
              </c:numCache>
            </c:numRef>
          </c:xVal>
          <c:yVal>
            <c:numRef>
              <c:f>'Many Firms'!$N$14:$N$15</c:f>
              <c:numCache>
                <c:formatCode>General</c:formatCode>
                <c:ptCount val="2"/>
                <c:pt idx="0">
                  <c:v>350</c:v>
                </c:pt>
                <c:pt idx="1">
                  <c:v>0</c:v>
                </c:pt>
              </c:numCache>
            </c:numRef>
          </c:yVal>
          <c:smooth val="0"/>
        </c:ser>
        <c:ser>
          <c:idx val="3"/>
          <c:order val="3"/>
          <c:tx>
            <c:v>Market Demand</c:v>
          </c:tx>
          <c:spPr>
            <a:ln w="19050">
              <a:solidFill>
                <a:schemeClr val="accent5"/>
              </a:solidFill>
            </a:ln>
          </c:spPr>
          <c:marker>
            <c:symbol val="none"/>
          </c:marker>
          <c:xVal>
            <c:numRef>
              <c:f>'Many Firms'!$Q$27:$Q$28</c:f>
              <c:numCache>
                <c:formatCode>General</c:formatCode>
                <c:ptCount val="2"/>
                <c:pt idx="0">
                  <c:v>1000</c:v>
                </c:pt>
                <c:pt idx="1">
                  <c:v>0</c:v>
                </c:pt>
              </c:numCache>
            </c:numRef>
          </c:xVal>
          <c:yVal>
            <c:numRef>
              <c:f>'Many Firms'!$P$33:$P$34</c:f>
              <c:numCache>
                <c:formatCode>General</c:formatCode>
                <c:ptCount val="2"/>
                <c:pt idx="0">
                  <c:v>0</c:v>
                </c:pt>
                <c:pt idx="1">
                  <c:v>500</c:v>
                </c:pt>
              </c:numCache>
            </c:numRef>
          </c:yVal>
          <c:smooth val="0"/>
        </c:ser>
        <c:ser>
          <c:idx val="4"/>
          <c:order val="4"/>
          <c:tx>
            <c:v>Lines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accent6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390841320553777"/>
                      <c:h val="0.12792713334693059"/>
                    </c:manualLayout>
                  </c15:layout>
                </c:ext>
              </c:extLst>
            </c:dLbl>
            <c:dLbl>
              <c:idx val="2"/>
              <c:layout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42811501597442"/>
                      <c:h val="0.12792713334693059"/>
                    </c:manualLayout>
                  </c15:layout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'Many Firms'!$P$19:$P$22</c:f>
              <c:numCache>
                <c:formatCode>0.0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300</c:v>
                </c:pt>
                <c:pt idx="3" formatCode="General">
                  <c:v>0</c:v>
                </c:pt>
              </c:numCache>
            </c:numRef>
          </c:xVal>
          <c:yVal>
            <c:numRef>
              <c:f>'Many Firms'!$O$19:$O$22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50</c:v>
                </c:pt>
                <c:pt idx="2">
                  <c:v>200</c:v>
                </c:pt>
                <c:pt idx="3">
                  <c:v>200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901368"/>
        <c:axId val="306902152"/>
      </c:scatterChart>
      <c:valAx>
        <c:axId val="306901368"/>
        <c:scaling>
          <c:orientation val="minMax"/>
          <c:max val="12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/>
                </a:pPr>
                <a:r>
                  <a:rPr lang="en-US" sz="1000" b="0" i="0"/>
                  <a:t>Quantity</a:t>
                </a:r>
                <a:r>
                  <a:rPr lang="en-US" sz="1000" b="0" i="0" baseline="0"/>
                  <a:t> of Each Other Firm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19050"/>
        </c:spPr>
        <c:crossAx val="306902152"/>
        <c:crosses val="autoZero"/>
        <c:crossBetween val="midCat"/>
        <c:majorUnit val="200"/>
      </c:valAx>
      <c:valAx>
        <c:axId val="306902152"/>
        <c:scaling>
          <c:orientation val="minMax"/>
          <c:max val="60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000" b="0" i="0"/>
                </a:pPr>
                <a:r>
                  <a:rPr lang="en-US" sz="1000" b="0" i="0"/>
                  <a:t>Dollars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19050"/>
        </c:spPr>
        <c:crossAx val="306901368"/>
        <c:crosses val="autoZero"/>
        <c:crossBetween val="midCat"/>
      </c:valAx>
    </c:plotArea>
    <c:plotVisOnly val="0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 orientation="portrait" horizontalDpi="-4" verticalDpi="-4"/>
  </c:printSettings>
</c:chartSpace>
</file>

<file path=xl/ctrlProps/ctrlProp1.xml><?xml version="1.0" encoding="utf-8"?>
<formControlPr xmlns="http://schemas.microsoft.com/office/spreadsheetml/2009/9/main" objectType="Spin" dx="0" fmlaLink="$D$5" inc="10" max="1000" min="100" page="0" val="500"/>
</file>

<file path=xl/ctrlProps/ctrlProp2.xml><?xml version="1.0" encoding="utf-8"?>
<formControlPr xmlns="http://schemas.microsoft.com/office/spreadsheetml/2009/9/main" objectType="Spin" dx="0" fmlaLink="$D$10" inc="10" max="500" page="0" val="50"/>
</file>

<file path=xl/ctrlProps/ctrlProp3.xml><?xml version="1.0" encoding="utf-8"?>
<formControlPr xmlns="http://schemas.microsoft.com/office/spreadsheetml/2009/9/main" objectType="Spin" dx="0" fmlaLink="$D$18" inc="10" max="500" page="0" val="50"/>
</file>

<file path=xl/ctrlProps/ctrlProp4.xml><?xml version="1.0" encoding="utf-8"?>
<formControlPr xmlns="http://schemas.microsoft.com/office/spreadsheetml/2009/9/main" objectType="Spin" dx="0" fmlaLink="$D$19" max="100" page="0"/>
</file>

<file path=xl/ctrlProps/ctrlProp5.xml><?xml version="1.0" encoding="utf-8"?>
<formControlPr xmlns="http://schemas.microsoft.com/office/spreadsheetml/2009/9/main" objectType="Spin" dx="0" fmlaLink="$N$28" max="10" min="1" page="0" val="5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9</xdr:row>
          <xdr:rowOff>9525</xdr:rowOff>
        </xdr:from>
        <xdr:to>
          <xdr:col>4</xdr:col>
          <xdr:colOff>209550</xdr:colOff>
          <xdr:row>10</xdr:row>
          <xdr:rowOff>0</xdr:rowOff>
        </xdr:to>
        <xdr:sp macro="" textlink="">
          <xdr:nvSpPr>
            <xdr:cNvPr id="7169" name="Spinner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</xdr:row>
          <xdr:rowOff>9525</xdr:rowOff>
        </xdr:from>
        <xdr:to>
          <xdr:col>4</xdr:col>
          <xdr:colOff>209550</xdr:colOff>
          <xdr:row>4</xdr:row>
          <xdr:rowOff>171450</xdr:rowOff>
        </xdr:to>
        <xdr:sp macro="" textlink="">
          <xdr:nvSpPr>
            <xdr:cNvPr id="7170" name="Spinner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5</xdr:col>
      <xdr:colOff>19050</xdr:colOff>
      <xdr:row>1</xdr:row>
      <xdr:rowOff>9525</xdr:rowOff>
    </xdr:from>
    <xdr:to>
      <xdr:col>5</xdr:col>
      <xdr:colOff>3000375</xdr:colOff>
      <xdr:row>15</xdr:row>
      <xdr:rowOff>66675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3086100</xdr:colOff>
      <xdr:row>1</xdr:row>
      <xdr:rowOff>19050</xdr:rowOff>
    </xdr:from>
    <xdr:to>
      <xdr:col>7</xdr:col>
      <xdr:colOff>552450</xdr:colOff>
      <xdr:row>29</xdr:row>
      <xdr:rowOff>165100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17</xdr:row>
          <xdr:rowOff>19050</xdr:rowOff>
        </xdr:from>
        <xdr:to>
          <xdr:col>4</xdr:col>
          <xdr:colOff>209550</xdr:colOff>
          <xdr:row>18</xdr:row>
          <xdr:rowOff>9525</xdr:rowOff>
        </xdr:to>
        <xdr:sp macro="" textlink="">
          <xdr:nvSpPr>
            <xdr:cNvPr id="7172" name="Spinner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1743075</xdr:colOff>
          <xdr:row>18</xdr:row>
          <xdr:rowOff>19050</xdr:rowOff>
        </xdr:from>
        <xdr:to>
          <xdr:col>3</xdr:col>
          <xdr:colOff>0</xdr:colOff>
          <xdr:row>18</xdr:row>
          <xdr:rowOff>180975</xdr:rowOff>
        </xdr:to>
        <xdr:sp macro="" textlink="">
          <xdr:nvSpPr>
            <xdr:cNvPr id="7178" name="Spinner 10" hidden="1">
              <a:extLst>
                <a:ext uri="{63B3BB69-23CF-44E3-9099-C40C66FF867C}">
                  <a14:compatExt spid="_x0000_s7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5</xdr:col>
      <xdr:colOff>19050</xdr:colOff>
      <xdr:row>15</xdr:row>
      <xdr:rowOff>101600</xdr:rowOff>
    </xdr:from>
    <xdr:to>
      <xdr:col>5</xdr:col>
      <xdr:colOff>3000375</xdr:colOff>
      <xdr:row>29</xdr:row>
      <xdr:rowOff>155735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1743075</xdr:colOff>
          <xdr:row>5</xdr:row>
          <xdr:rowOff>9525</xdr:rowOff>
        </xdr:from>
        <xdr:to>
          <xdr:col>3</xdr:col>
          <xdr:colOff>0</xdr:colOff>
          <xdr:row>5</xdr:row>
          <xdr:rowOff>171450</xdr:rowOff>
        </xdr:to>
        <xdr:sp macro="" textlink="">
          <xdr:nvSpPr>
            <xdr:cNvPr id="7179" name="Spinner 11" hidden="1">
              <a:extLst>
                <a:ext uri="{63B3BB69-23CF-44E3-9099-C40C66FF867C}">
                  <a14:compatExt spid="_x0000_s7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EZ83"/>
  <sheetViews>
    <sheetView tabSelected="1" workbookViewId="0">
      <selection activeCell="C1" sqref="C1"/>
    </sheetView>
  </sheetViews>
  <sheetFormatPr defaultColWidth="8.85546875" defaultRowHeight="15" x14ac:dyDescent="0.25"/>
  <cols>
    <col min="1" max="1" width="2.7109375" customWidth="1"/>
    <col min="2" max="2" width="2.42578125" customWidth="1"/>
    <col min="3" max="3" width="29.140625" customWidth="1"/>
    <col min="4" max="4" width="9.140625" customWidth="1"/>
    <col min="5" max="5" width="5.28515625" customWidth="1"/>
    <col min="6" max="6" width="57.28515625" customWidth="1"/>
    <col min="7" max="7" width="55.42578125" customWidth="1"/>
    <col min="9" max="9" width="3.140625" customWidth="1"/>
    <col min="10" max="11" width="3.85546875" customWidth="1"/>
    <col min="12" max="20" width="8.85546875" hidden="1" customWidth="1"/>
    <col min="21" max="21" width="8.85546875" customWidth="1"/>
  </cols>
  <sheetData>
    <row r="1" spans="1:16380" s="4" customFormat="1" ht="18.75" x14ac:dyDescent="0.3">
      <c r="A1" s="14"/>
      <c r="B1" s="15" t="s">
        <v>40</v>
      </c>
      <c r="C1" s="13"/>
      <c r="D1" s="14"/>
      <c r="E1" s="14"/>
      <c r="F1" s="53"/>
      <c r="G1" s="53"/>
      <c r="H1" s="53"/>
      <c r="I1" s="14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pans="1:16380" x14ac:dyDescent="0.25">
      <c r="A2" s="2"/>
      <c r="B2" s="2"/>
      <c r="C2" s="2"/>
      <c r="D2" s="2"/>
      <c r="E2" s="52"/>
      <c r="F2" s="12"/>
      <c r="G2" s="12"/>
      <c r="H2" s="12"/>
      <c r="I2" s="19"/>
      <c r="J2" s="5"/>
      <c r="K2" s="3"/>
      <c r="L2" t="s">
        <v>0</v>
      </c>
      <c r="N2" t="s">
        <v>30</v>
      </c>
      <c r="Q2" t="s">
        <v>2</v>
      </c>
      <c r="S2" t="s">
        <v>29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16380" x14ac:dyDescent="0.25">
      <c r="A3" s="2"/>
      <c r="B3" s="16"/>
      <c r="C3" s="17" t="s">
        <v>6</v>
      </c>
      <c r="D3" s="17"/>
      <c r="E3" s="18"/>
      <c r="F3" s="12"/>
      <c r="G3" s="12"/>
      <c r="H3" s="12"/>
      <c r="I3" s="19"/>
      <c r="J3" s="5"/>
      <c r="K3" s="3"/>
      <c r="L3" t="s">
        <v>3</v>
      </c>
      <c r="M3" t="s">
        <v>4</v>
      </c>
      <c r="N3" t="s">
        <v>3</v>
      </c>
      <c r="O3" t="s">
        <v>31</v>
      </c>
      <c r="Q3" t="s">
        <v>4</v>
      </c>
      <c r="R3" t="s">
        <v>22</v>
      </c>
      <c r="S3" t="s">
        <v>4</v>
      </c>
      <c r="T3" t="s">
        <v>22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16380" x14ac:dyDescent="0.25">
      <c r="A4" s="2"/>
      <c r="B4" s="19"/>
      <c r="C4" s="20"/>
      <c r="D4" s="20"/>
      <c r="E4" s="21"/>
      <c r="F4" s="12"/>
      <c r="G4" s="12"/>
      <c r="H4" s="12"/>
      <c r="I4" s="19"/>
      <c r="J4" s="5"/>
      <c r="K4" s="3"/>
      <c r="L4">
        <f>(N25-D19*D20)/N26</f>
        <v>350</v>
      </c>
      <c r="M4">
        <v>0</v>
      </c>
      <c r="N4">
        <f>IF(D19&gt;0,(N25-D11-(D19-1)*D20)/N26,NA)</f>
        <v>350</v>
      </c>
      <c r="O4">
        <f>IF($D$19&gt;0,0,NA)</f>
        <v>0</v>
      </c>
      <c r="Q4">
        <f>(D5-D10)/(2*D6)</f>
        <v>450</v>
      </c>
      <c r="R4">
        <v>0</v>
      </c>
      <c r="S4">
        <v>0</v>
      </c>
      <c r="T4">
        <f>D19*(D5-D18)/((D19+1)*D6)</f>
        <v>450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16380" x14ac:dyDescent="0.25">
      <c r="A5" s="2"/>
      <c r="B5" s="19"/>
      <c r="C5" s="20" t="s">
        <v>17</v>
      </c>
      <c r="D5" s="10">
        <v>500</v>
      </c>
      <c r="E5" s="21"/>
      <c r="F5" s="12"/>
      <c r="G5" s="12"/>
      <c r="H5" s="12"/>
      <c r="I5" s="19"/>
      <c r="J5" s="5"/>
      <c r="K5" s="3"/>
      <c r="L5">
        <v>0</v>
      </c>
      <c r="M5">
        <f>N25-N26*L5-D19*D20</f>
        <v>700</v>
      </c>
      <c r="N5">
        <f>IF($D$19&gt;0,0,NA)</f>
        <v>0</v>
      </c>
      <c r="O5">
        <f>IF(D19&gt;0,N25-N26*N5-D11-(D19-1)*D20,NA)</f>
        <v>700</v>
      </c>
      <c r="Q5">
        <v>0</v>
      </c>
      <c r="R5">
        <f>(D5-D10)/(D6)</f>
        <v>900</v>
      </c>
      <c r="S5">
        <f>(D5-D18)/D6</f>
        <v>900</v>
      </c>
      <c r="T5">
        <v>0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16380" x14ac:dyDescent="0.25">
      <c r="A6" s="2"/>
      <c r="B6" s="19"/>
      <c r="C6" s="20" t="s">
        <v>18</v>
      </c>
      <c r="D6" s="10">
        <f>N28/10</f>
        <v>0.5</v>
      </c>
      <c r="E6" s="21"/>
      <c r="F6" s="12"/>
      <c r="G6" s="12"/>
      <c r="H6" s="12"/>
      <c r="I6" s="19"/>
      <c r="J6" s="5"/>
      <c r="K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16380" x14ac:dyDescent="0.25">
      <c r="A7" s="2"/>
      <c r="B7" s="19"/>
      <c r="C7" s="20"/>
      <c r="D7" s="20"/>
      <c r="E7" s="21"/>
      <c r="F7" s="12"/>
      <c r="G7" s="12"/>
      <c r="H7" s="12"/>
      <c r="I7" s="19"/>
      <c r="J7" s="5"/>
      <c r="K7" s="3"/>
      <c r="L7" t="s">
        <v>1</v>
      </c>
      <c r="N7" t="s">
        <v>32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16380" x14ac:dyDescent="0.25">
      <c r="A8" s="2"/>
      <c r="B8" s="22"/>
      <c r="C8" s="23" t="s">
        <v>27</v>
      </c>
      <c r="D8" s="24"/>
      <c r="E8" s="25"/>
      <c r="F8" s="12"/>
      <c r="G8" s="12"/>
      <c r="H8" s="12"/>
      <c r="I8" s="19"/>
      <c r="J8" s="5"/>
      <c r="K8" s="3"/>
      <c r="L8" t="s">
        <v>3</v>
      </c>
      <c r="M8" t="s">
        <v>4</v>
      </c>
      <c r="N8" t="s">
        <v>3</v>
      </c>
      <c r="O8" t="s">
        <v>4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16380" x14ac:dyDescent="0.25">
      <c r="A9" s="2"/>
      <c r="B9" s="26"/>
      <c r="C9" s="27"/>
      <c r="D9" s="27"/>
      <c r="E9" s="28"/>
      <c r="F9" s="12"/>
      <c r="G9" s="12"/>
      <c r="H9" s="12"/>
      <c r="I9" s="19"/>
      <c r="J9" s="5"/>
      <c r="K9" s="3"/>
      <c r="L9" s="1">
        <f>D10</f>
        <v>50</v>
      </c>
      <c r="M9">
        <v>0</v>
      </c>
      <c r="N9" s="1">
        <f>IF(D19&gt;0,D18,NA)</f>
        <v>50</v>
      </c>
      <c r="O9">
        <f>IF($D$19&gt;0,0,NA)</f>
        <v>0</v>
      </c>
      <c r="R9" t="s">
        <v>38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16380" x14ac:dyDescent="0.25">
      <c r="A10" s="2"/>
      <c r="B10" s="29"/>
      <c r="C10" s="30" t="s">
        <v>7</v>
      </c>
      <c r="D10" s="7">
        <v>50</v>
      </c>
      <c r="E10" s="31"/>
      <c r="F10" s="12"/>
      <c r="G10" s="12"/>
      <c r="H10" s="12"/>
      <c r="I10" s="19"/>
      <c r="J10" s="5"/>
      <c r="K10" s="3"/>
      <c r="L10" s="1">
        <f>D10</f>
        <v>50</v>
      </c>
      <c r="M10" s="1">
        <f>M5</f>
        <v>700</v>
      </c>
      <c r="N10" s="1">
        <f>N9</f>
        <v>50</v>
      </c>
      <c r="O10" s="1">
        <f>IF(D19&gt;0,O5,NA)</f>
        <v>700</v>
      </c>
      <c r="R10" t="s">
        <v>4</v>
      </c>
      <c r="S10" t="s">
        <v>39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16380" x14ac:dyDescent="0.25">
      <c r="A11" s="2"/>
      <c r="B11" s="29"/>
      <c r="C11" s="30" t="s">
        <v>8</v>
      </c>
      <c r="D11" s="8">
        <f>(D5-D6*D27-D10)/D6</f>
        <v>300</v>
      </c>
      <c r="E11" s="31"/>
      <c r="F11" s="12"/>
      <c r="G11" s="12"/>
      <c r="H11" s="12"/>
      <c r="I11" s="19"/>
      <c r="J11" s="5"/>
      <c r="K11" s="3"/>
      <c r="R11">
        <v>0</v>
      </c>
      <c r="S11" s="1">
        <f>D20*D19</f>
        <v>300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16380" x14ac:dyDescent="0.25">
      <c r="A12" s="2"/>
      <c r="B12" s="29"/>
      <c r="C12" s="30" t="s">
        <v>9</v>
      </c>
      <c r="D12" s="8">
        <f>D11*D28</f>
        <v>60000</v>
      </c>
      <c r="E12" s="31"/>
      <c r="F12" s="12"/>
      <c r="G12" s="12"/>
      <c r="H12" s="12"/>
      <c r="I12" s="19"/>
      <c r="J12" s="5"/>
      <c r="K12" s="3"/>
      <c r="L12" t="s">
        <v>5</v>
      </c>
      <c r="N12" t="s">
        <v>33</v>
      </c>
      <c r="R12" s="1">
        <f>D11</f>
        <v>300</v>
      </c>
      <c r="S12" s="1">
        <f>S11</f>
        <v>300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16380" x14ac:dyDescent="0.25">
      <c r="A13" s="2"/>
      <c r="B13" s="29"/>
      <c r="C13" s="30" t="s">
        <v>10</v>
      </c>
      <c r="D13" s="8">
        <f>D11*D10</f>
        <v>15000</v>
      </c>
      <c r="E13" s="31"/>
      <c r="F13" s="12"/>
      <c r="G13" s="12"/>
      <c r="H13" s="12"/>
      <c r="I13" s="19"/>
      <c r="J13" s="5"/>
      <c r="K13" s="3"/>
      <c r="L13" t="s">
        <v>3</v>
      </c>
      <c r="M13" t="s">
        <v>4</v>
      </c>
      <c r="N13" t="s">
        <v>3</v>
      </c>
      <c r="O13" t="s">
        <v>31</v>
      </c>
      <c r="R13" s="1">
        <f>R12</f>
        <v>300</v>
      </c>
      <c r="S13">
        <v>0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16380" x14ac:dyDescent="0.25">
      <c r="A14" s="2"/>
      <c r="B14" s="29"/>
      <c r="C14" s="30" t="s">
        <v>11</v>
      </c>
      <c r="D14" s="8">
        <f>D12-D13</f>
        <v>45000</v>
      </c>
      <c r="E14" s="31"/>
      <c r="F14" s="12"/>
      <c r="G14" s="12"/>
      <c r="H14" s="12"/>
      <c r="I14" s="19"/>
      <c r="J14" s="5"/>
      <c r="K14" s="3"/>
      <c r="L14">
        <f>L4</f>
        <v>350</v>
      </c>
      <c r="M14">
        <v>0</v>
      </c>
      <c r="N14">
        <f>IF(D19&gt;0,N4,NA)</f>
        <v>350</v>
      </c>
      <c r="O14">
        <f>IF($D$19&gt;0,0,NA)</f>
        <v>0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16380" x14ac:dyDescent="0.25">
      <c r="A15" s="2"/>
      <c r="B15" s="32"/>
      <c r="C15" s="33"/>
      <c r="D15" s="33"/>
      <c r="E15" s="34"/>
      <c r="F15" s="12"/>
      <c r="G15" s="12"/>
      <c r="H15" s="12"/>
      <c r="I15" s="19"/>
      <c r="J15" s="5"/>
      <c r="K15" s="3"/>
      <c r="L15">
        <v>0</v>
      </c>
      <c r="M15">
        <f>M5/2</f>
        <v>350</v>
      </c>
      <c r="N15">
        <f>IF($D$19&gt;0,0,NA)</f>
        <v>0</v>
      </c>
      <c r="O15">
        <f>IF(D19&gt;0,O5/2,NA)</f>
        <v>350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16380" x14ac:dyDescent="0.25">
      <c r="A16" s="2"/>
      <c r="B16" s="41"/>
      <c r="C16" s="42" t="s">
        <v>28</v>
      </c>
      <c r="D16" s="42"/>
      <c r="E16" s="43"/>
      <c r="F16" s="12"/>
      <c r="G16" s="12"/>
      <c r="H16" s="12"/>
      <c r="I16" s="19"/>
      <c r="J16" s="5"/>
      <c r="K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x14ac:dyDescent="0.25">
      <c r="A17" s="2"/>
      <c r="B17" s="35"/>
      <c r="C17" s="36"/>
      <c r="D17" s="36"/>
      <c r="E17" s="37"/>
      <c r="F17" s="12"/>
      <c r="G17" s="12"/>
      <c r="H17" s="12"/>
      <c r="I17" s="19"/>
      <c r="J17" s="5"/>
      <c r="K17" s="3"/>
      <c r="L17" t="s">
        <v>38</v>
      </c>
      <c r="O17" t="s">
        <v>38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x14ac:dyDescent="0.25">
      <c r="A18" s="2"/>
      <c r="B18" s="35"/>
      <c r="C18" s="36" t="s">
        <v>7</v>
      </c>
      <c r="D18" s="7">
        <v>50</v>
      </c>
      <c r="E18" s="37"/>
      <c r="F18" s="12"/>
      <c r="G18" s="12"/>
      <c r="H18" s="12"/>
      <c r="I18" s="19"/>
      <c r="J18" s="5"/>
      <c r="K18" s="3"/>
      <c r="L18" t="s">
        <v>3</v>
      </c>
      <c r="M18" t="s">
        <v>4</v>
      </c>
      <c r="O18" t="s">
        <v>3</v>
      </c>
      <c r="P18" t="s">
        <v>39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25">
      <c r="A19" s="2"/>
      <c r="B19" s="35"/>
      <c r="C19" s="36" t="s">
        <v>21</v>
      </c>
      <c r="D19" s="7">
        <v>1</v>
      </c>
      <c r="E19" s="37"/>
      <c r="F19" s="12"/>
      <c r="G19" s="12"/>
      <c r="H19" s="12"/>
      <c r="I19" s="19"/>
      <c r="J19" s="5"/>
      <c r="K19" s="3"/>
      <c r="L19">
        <f>0</f>
        <v>0</v>
      </c>
      <c r="M19" s="1">
        <f>D11</f>
        <v>300</v>
      </c>
      <c r="O19">
        <f>IF($D$19&gt;0,0,NA)</f>
        <v>0</v>
      </c>
      <c r="P19" s="1">
        <f>IF(D19&gt;0,D20,NA)</f>
        <v>300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25">
      <c r="A20" s="2"/>
      <c r="B20" s="35"/>
      <c r="C20" s="36" t="s">
        <v>8</v>
      </c>
      <c r="D20" s="8">
        <f>IF(D19&gt;0,(D5-D6*D27-D18)/D6,0)</f>
        <v>300</v>
      </c>
      <c r="E20" s="37"/>
      <c r="F20" s="12"/>
      <c r="G20" s="12"/>
      <c r="H20" s="12"/>
      <c r="I20" s="19"/>
      <c r="J20" s="5"/>
      <c r="K20" s="3"/>
      <c r="L20" s="1">
        <f>D10</f>
        <v>50</v>
      </c>
      <c r="M20" s="1">
        <f>M19</f>
        <v>300</v>
      </c>
      <c r="O20" s="1">
        <f>IF(D19&gt;0,D18,NA)</f>
        <v>50</v>
      </c>
      <c r="P20" s="1">
        <f>P19</f>
        <v>300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25">
      <c r="A21" s="2"/>
      <c r="B21" s="35"/>
      <c r="C21" s="36" t="s">
        <v>9</v>
      </c>
      <c r="D21" s="8">
        <f>D20*D28</f>
        <v>60000</v>
      </c>
      <c r="E21" s="37"/>
      <c r="F21" s="12"/>
      <c r="G21" s="12"/>
      <c r="H21" s="12"/>
      <c r="I21" s="19"/>
      <c r="J21" s="5"/>
      <c r="K21" s="3"/>
      <c r="L21" s="1">
        <f>D28</f>
        <v>200</v>
      </c>
      <c r="M21" s="1">
        <f>M20</f>
        <v>300</v>
      </c>
      <c r="O21" s="1">
        <f>IF(D19&gt;0,D28,0)</f>
        <v>200</v>
      </c>
      <c r="P21" s="1">
        <f>P20</f>
        <v>300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25">
      <c r="A22" s="2"/>
      <c r="B22" s="35"/>
      <c r="C22" s="36" t="s">
        <v>10</v>
      </c>
      <c r="D22" s="8">
        <f>D20*D18</f>
        <v>15000</v>
      </c>
      <c r="E22" s="37"/>
      <c r="F22" s="12"/>
      <c r="G22" s="12"/>
      <c r="H22" s="12"/>
      <c r="I22" s="19"/>
      <c r="J22" s="5"/>
      <c r="K22" s="3"/>
      <c r="L22" s="1">
        <f>L21</f>
        <v>200</v>
      </c>
      <c r="M22">
        <v>0</v>
      </c>
      <c r="O22" s="1">
        <f>O21</f>
        <v>200</v>
      </c>
      <c r="P22">
        <f>IF($D$19&gt;0,0,NA)</f>
        <v>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25">
      <c r="A23" s="2"/>
      <c r="B23" s="35"/>
      <c r="C23" s="36" t="s">
        <v>11</v>
      </c>
      <c r="D23" s="8">
        <f>D21-D22</f>
        <v>45000</v>
      </c>
      <c r="E23" s="37"/>
      <c r="F23" s="12"/>
      <c r="G23" s="12"/>
      <c r="H23" s="12"/>
      <c r="I23" s="19"/>
      <c r="J23" s="5"/>
      <c r="K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25">
      <c r="A24" s="2"/>
      <c r="B24" s="38"/>
      <c r="C24" s="39"/>
      <c r="D24" s="39"/>
      <c r="E24" s="40"/>
      <c r="F24" s="12"/>
      <c r="G24" s="12"/>
      <c r="H24" s="12"/>
      <c r="I24" s="19"/>
      <c r="J24" s="5"/>
      <c r="K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25">
      <c r="A25" s="2"/>
      <c r="B25" s="44"/>
      <c r="C25" s="17" t="s">
        <v>12</v>
      </c>
      <c r="D25" s="45"/>
      <c r="E25" s="46"/>
      <c r="F25" s="12"/>
      <c r="G25" s="12"/>
      <c r="H25" s="12"/>
      <c r="I25" s="19"/>
      <c r="J25" s="5"/>
      <c r="K25" s="3"/>
      <c r="L25" t="s">
        <v>19</v>
      </c>
      <c r="N25" s="6">
        <f>D5/D6</f>
        <v>1000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x14ac:dyDescent="0.25">
      <c r="A26" s="2"/>
      <c r="B26" s="47"/>
      <c r="C26" s="2"/>
      <c r="D26" s="2"/>
      <c r="E26" s="50"/>
      <c r="F26" s="12"/>
      <c r="G26" s="12"/>
      <c r="H26" s="12"/>
      <c r="I26" s="19"/>
      <c r="J26" s="5"/>
      <c r="K26" s="3"/>
      <c r="N26" s="6">
        <f>1/D6</f>
        <v>2</v>
      </c>
      <c r="Q26" t="s">
        <v>37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25">
      <c r="A27" s="2"/>
      <c r="B27" s="19"/>
      <c r="C27" s="2" t="s">
        <v>13</v>
      </c>
      <c r="D27" s="8">
        <f>((D19+1)*D5)/((D19+2)*D6)-(D19*D18+D10)/((D19+2)*D6)</f>
        <v>600</v>
      </c>
      <c r="E27" s="21"/>
      <c r="F27" s="12"/>
      <c r="G27" s="12"/>
      <c r="H27" s="12"/>
      <c r="I27" s="19"/>
      <c r="J27" s="5"/>
      <c r="K27" s="3"/>
      <c r="Q27">
        <f>D5/D6</f>
        <v>1000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25">
      <c r="A28" s="2"/>
      <c r="B28" s="19"/>
      <c r="C28" s="2" t="s">
        <v>14</v>
      </c>
      <c r="D28" s="8">
        <f>D5/(D19+2)+(D19*D18+D10)/(D19+2)</f>
        <v>200</v>
      </c>
      <c r="E28" s="21"/>
      <c r="F28" s="12"/>
      <c r="G28" s="12"/>
      <c r="H28" s="12"/>
      <c r="I28" s="19"/>
      <c r="J28" s="5"/>
      <c r="K28" s="3"/>
      <c r="L28" t="s">
        <v>20</v>
      </c>
      <c r="N28" s="11">
        <v>5</v>
      </c>
      <c r="Q28">
        <v>0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25">
      <c r="A29" s="2"/>
      <c r="B29" s="19"/>
      <c r="C29" s="2" t="s">
        <v>15</v>
      </c>
      <c r="D29" s="9">
        <f>(D5-D28)*D27/2</f>
        <v>90000</v>
      </c>
      <c r="E29" s="21"/>
      <c r="F29" s="12"/>
      <c r="G29" s="12"/>
      <c r="H29" s="12"/>
      <c r="I29" s="19"/>
      <c r="J29" s="5"/>
      <c r="K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25">
      <c r="A30" s="2"/>
      <c r="B30" s="19"/>
      <c r="C30" s="2" t="s">
        <v>16</v>
      </c>
      <c r="D30" s="8">
        <f>D29+D23*D19+D14</f>
        <v>180000</v>
      </c>
      <c r="E30" s="21"/>
      <c r="F30" s="12"/>
      <c r="G30" s="12"/>
      <c r="H30" s="12"/>
      <c r="I30" s="19"/>
      <c r="J30" s="5"/>
      <c r="K30" s="3"/>
      <c r="N30" t="s">
        <v>24</v>
      </c>
      <c r="O30" t="s">
        <v>25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25">
      <c r="A31" s="2"/>
      <c r="B31" s="48"/>
      <c r="C31" s="49"/>
      <c r="D31" s="49"/>
      <c r="E31" s="49"/>
      <c r="F31" s="51"/>
      <c r="G31" s="51"/>
      <c r="H31" s="51"/>
      <c r="I31" s="49"/>
      <c r="J31" s="5"/>
      <c r="K31" s="3"/>
      <c r="L31" t="s">
        <v>34</v>
      </c>
      <c r="N31">
        <f>(D5-D10)/(2*D6)</f>
        <v>450</v>
      </c>
      <c r="O31">
        <f>(D5+D10)/2</f>
        <v>275</v>
      </c>
      <c r="P31" t="s">
        <v>36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x14ac:dyDescent="0.25">
      <c r="A32" s="3"/>
      <c r="B32" s="3"/>
      <c r="C32" s="3"/>
      <c r="D32" s="3"/>
      <c r="E32" s="3"/>
      <c r="F32" s="3"/>
      <c r="G32" s="3"/>
      <c r="H32" s="3"/>
      <c r="I32" s="3"/>
      <c r="J32" s="5"/>
      <c r="K32" s="3"/>
      <c r="L32" t="s">
        <v>35</v>
      </c>
      <c r="N32">
        <f>((D5-D10)/D6)/(D19+1)</f>
        <v>450</v>
      </c>
      <c r="O32" s="1">
        <f>D10</f>
        <v>50</v>
      </c>
      <c r="P32" t="s">
        <v>3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t="s">
        <v>23</v>
      </c>
      <c r="N33">
        <f>(D5-D18)/(2*D6)</f>
        <v>450</v>
      </c>
      <c r="O33">
        <f>(D5+D18)/2</f>
        <v>275</v>
      </c>
      <c r="P33">
        <v>0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t="s">
        <v>26</v>
      </c>
      <c r="N34">
        <f>(D5-O34)/(D6)/(D19+1)</f>
        <v>450</v>
      </c>
      <c r="O34" s="1">
        <f>D18</f>
        <v>50</v>
      </c>
      <c r="P34">
        <f>D5</f>
        <v>500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x14ac:dyDescent="0.25">
      <c r="F76" s="3"/>
      <c r="G76" s="3"/>
      <c r="H76" s="3"/>
      <c r="I76" s="3"/>
      <c r="J76" s="3"/>
      <c r="K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25">
      <c r="I77" s="3"/>
      <c r="J77" s="3"/>
      <c r="K77" s="3"/>
    </row>
    <row r="78" spans="1:37" x14ac:dyDescent="0.25">
      <c r="I78" s="3"/>
      <c r="J78" s="3"/>
      <c r="K78" s="3"/>
    </row>
    <row r="79" spans="1:37" x14ac:dyDescent="0.25">
      <c r="I79" s="3"/>
      <c r="J79" s="3"/>
      <c r="K79" s="3"/>
    </row>
    <row r="80" spans="1:37" x14ac:dyDescent="0.25">
      <c r="I80" s="3"/>
      <c r="J80" s="3"/>
      <c r="K80" s="3"/>
    </row>
    <row r="81" spans="9:11" x14ac:dyDescent="0.25">
      <c r="I81" s="3"/>
      <c r="J81" s="3"/>
      <c r="K81" s="3"/>
    </row>
    <row r="82" spans="9:11" x14ac:dyDescent="0.25">
      <c r="I82" s="3"/>
      <c r="J82" s="3"/>
      <c r="K82" s="3"/>
    </row>
    <row r="83" spans="9:11" x14ac:dyDescent="0.25">
      <c r="I83" s="3"/>
      <c r="J83" s="3"/>
      <c r="K83" s="3"/>
    </row>
  </sheetData>
  <pageMargins left="0.75" right="0.75" top="1" bottom="1" header="0.5" footer="0.5"/>
  <pageSetup orientation="portrait" horizontalDpi="4294967292" verticalDpi="429496729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0" r:id="rId4" name="Spinner 2">
              <controlPr defaultSize="0" autoPict="0">
                <anchor moveWithCells="1" sizeWithCells="1">
                  <from>
                    <xdr:col>4</xdr:col>
                    <xdr:colOff>9525</xdr:colOff>
                    <xdr:row>4</xdr:row>
                    <xdr:rowOff>9525</xdr:rowOff>
                  </from>
                  <to>
                    <xdr:col>4</xdr:col>
                    <xdr:colOff>209550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9" r:id="rId5" name="Spinner 1">
              <controlPr defaultSize="0" autoPict="0">
                <anchor moveWithCells="1" sizeWithCells="1">
                  <from>
                    <xdr:col>4</xdr:col>
                    <xdr:colOff>9525</xdr:colOff>
                    <xdr:row>9</xdr:row>
                    <xdr:rowOff>9525</xdr:rowOff>
                  </from>
                  <to>
                    <xdr:col>4</xdr:col>
                    <xdr:colOff>209550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6" name="Spinner 4">
              <controlPr defaultSize="0" autoPict="0">
                <anchor moveWithCells="1" sizeWithCells="1">
                  <from>
                    <xdr:col>4</xdr:col>
                    <xdr:colOff>9525</xdr:colOff>
                    <xdr:row>17</xdr:row>
                    <xdr:rowOff>19050</xdr:rowOff>
                  </from>
                  <to>
                    <xdr:col>4</xdr:col>
                    <xdr:colOff>209550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7" name="Spinner 10">
              <controlPr defaultSize="0" autoPict="0">
                <anchor moveWithCells="1">
                  <from>
                    <xdr:col>2</xdr:col>
                    <xdr:colOff>1743075</xdr:colOff>
                    <xdr:row>18</xdr:row>
                    <xdr:rowOff>19050</xdr:rowOff>
                  </from>
                  <to>
                    <xdr:col>3</xdr:col>
                    <xdr:colOff>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8" name="Spinner 11">
              <controlPr defaultSize="0" autoPict="0">
                <anchor moveWithCells="1">
                  <from>
                    <xdr:col>2</xdr:col>
                    <xdr:colOff>1743075</xdr:colOff>
                    <xdr:row>5</xdr:row>
                    <xdr:rowOff>9525</xdr:rowOff>
                  </from>
                  <to>
                    <xdr:col>3</xdr:col>
                    <xdr:colOff>0</xdr:colOff>
                    <xdr:row>5</xdr:row>
                    <xdr:rowOff>171450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Many Firms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jgilbert</dc:creator>
  <cp:lastModifiedBy>jgilbert</cp:lastModifiedBy>
  <dcterms:created xsi:type="dcterms:W3CDTF">2014-01-06T17:25:27Z</dcterms:created>
  <dcterms:modified xsi:type="dcterms:W3CDTF">2014-03-21T17:50:23Z</dcterms:modified>
</cp:coreProperties>
</file>